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9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Sheet1!$A$1:$H$61</definedName>
  </definedNames>
  <calcPr calcId="145621"/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D49" i="1"/>
  <c r="D50" i="1"/>
  <c r="G50" i="1" s="1"/>
  <c r="D51" i="1"/>
  <c r="D52" i="1"/>
  <c r="D53" i="1"/>
  <c r="D54" i="1"/>
  <c r="G54" i="1" s="1"/>
  <c r="D55" i="1"/>
  <c r="D56" i="1"/>
  <c r="G56" i="1" s="1"/>
  <c r="D57" i="1"/>
  <c r="G57" i="1" s="1"/>
  <c r="D58" i="1"/>
  <c r="D59" i="1"/>
  <c r="G59" i="1" s="1"/>
  <c r="D60" i="1"/>
  <c r="G60" i="1" s="1"/>
  <c r="D61" i="1"/>
  <c r="D62" i="1"/>
  <c r="G62" i="1" s="1"/>
  <c r="D63" i="1"/>
  <c r="D64" i="1"/>
  <c r="D65" i="1"/>
  <c r="D66" i="1"/>
  <c r="D67" i="1"/>
  <c r="G67" i="1" s="1"/>
  <c r="D68" i="1"/>
  <c r="G68" i="1" s="1"/>
  <c r="D69" i="1"/>
  <c r="D70" i="1"/>
  <c r="G70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3" i="1"/>
  <c r="D4" i="1"/>
  <c r="G4" i="1" s="1"/>
  <c r="D5" i="1"/>
  <c r="D6" i="1"/>
  <c r="D7" i="1"/>
  <c r="D8" i="1"/>
  <c r="D9" i="1"/>
  <c r="D10" i="1"/>
  <c r="D11" i="1"/>
  <c r="D12" i="1"/>
  <c r="D13" i="1"/>
  <c r="D14" i="1"/>
  <c r="D15" i="1"/>
  <c r="D16" i="1"/>
  <c r="G16" i="1" s="1"/>
  <c r="D17" i="1"/>
  <c r="D18" i="1"/>
  <c r="G18" i="1" s="1"/>
  <c r="D19" i="1"/>
  <c r="D20" i="1"/>
  <c r="D21" i="1"/>
  <c r="D22" i="1"/>
  <c r="D23" i="1"/>
  <c r="D24" i="1"/>
  <c r="D25" i="1"/>
  <c r="D26" i="1"/>
  <c r="D27" i="1"/>
  <c r="D28" i="1"/>
  <c r="G28" i="1" s="1"/>
  <c r="D29" i="1"/>
  <c r="D30" i="1"/>
  <c r="D31" i="1"/>
  <c r="D32" i="1"/>
  <c r="G32" i="1" s="1"/>
  <c r="D33" i="1"/>
  <c r="D34" i="1"/>
  <c r="G34" i="1" s="1"/>
  <c r="D35" i="1"/>
  <c r="D36" i="1"/>
  <c r="D37" i="1"/>
  <c r="D38" i="1"/>
  <c r="D39" i="1"/>
  <c r="D40" i="1"/>
  <c r="G40" i="1" s="1"/>
  <c r="D41" i="1"/>
  <c r="D42" i="1"/>
  <c r="G42" i="1" s="1"/>
  <c r="D43" i="1"/>
  <c r="D44" i="1"/>
  <c r="G44" i="1" s="1"/>
  <c r="D45" i="1"/>
  <c r="D46" i="1"/>
  <c r="G46" i="1" s="1"/>
  <c r="D47" i="1"/>
  <c r="D48" i="1"/>
  <c r="F2" i="1"/>
  <c r="G69" i="1" l="1"/>
  <c r="G49" i="1"/>
  <c r="G66" i="1"/>
  <c r="G65" i="1"/>
  <c r="G64" i="1"/>
  <c r="G63" i="1"/>
  <c r="G61" i="1"/>
  <c r="G58" i="1"/>
  <c r="G55" i="1"/>
  <c r="G13" i="1"/>
  <c r="G53" i="1"/>
  <c r="G52" i="1"/>
  <c r="G51" i="1"/>
  <c r="G48" i="1"/>
  <c r="G47" i="1"/>
  <c r="G45" i="1"/>
  <c r="G43" i="1"/>
  <c r="G41" i="1"/>
  <c r="G39" i="1"/>
  <c r="G38" i="1"/>
  <c r="G37" i="1"/>
  <c r="G36" i="1"/>
  <c r="G35" i="1"/>
  <c r="G33" i="1"/>
  <c r="G31" i="1"/>
  <c r="G30" i="1"/>
  <c r="G29" i="1"/>
  <c r="G27" i="1"/>
  <c r="G26" i="1"/>
  <c r="G25" i="1"/>
  <c r="G24" i="1"/>
  <c r="G23" i="1"/>
  <c r="G22" i="1"/>
  <c r="G21" i="1"/>
  <c r="G20" i="1"/>
  <c r="G19" i="1"/>
  <c r="G17" i="1"/>
  <c r="G15" i="1"/>
  <c r="G14" i="1"/>
  <c r="G12" i="1"/>
  <c r="G11" i="1"/>
  <c r="G10" i="1"/>
  <c r="G9" i="1"/>
  <c r="G8" i="1"/>
  <c r="G7" i="1"/>
  <c r="G6" i="1"/>
  <c r="G5" i="1"/>
  <c r="G3" i="1"/>
  <c r="D2" i="1"/>
  <c r="G2" i="1" s="1"/>
  <c r="H10" i="1" l="1"/>
  <c r="H6" i="1"/>
  <c r="H15" i="1"/>
  <c r="H49" i="1"/>
  <c r="H7" i="1"/>
  <c r="H11" i="1"/>
  <c r="H17" i="1"/>
  <c r="H22" i="1"/>
  <c r="H26" i="1"/>
  <c r="H31" i="1"/>
  <c r="H37" i="1"/>
  <c r="H43" i="1"/>
  <c r="H21" i="1"/>
  <c r="H30" i="1"/>
  <c r="H41" i="1"/>
  <c r="H3" i="1"/>
  <c r="H8" i="1"/>
  <c r="H12" i="1"/>
  <c r="H19" i="1"/>
  <c r="H23" i="1"/>
  <c r="H27" i="1"/>
  <c r="H33" i="1"/>
  <c r="H38" i="1"/>
  <c r="H45" i="1"/>
  <c r="H25" i="1"/>
  <c r="H36" i="1"/>
  <c r="H48" i="1"/>
  <c r="H5" i="1"/>
  <c r="H9" i="1"/>
  <c r="H14" i="1"/>
  <c r="H20" i="1"/>
  <c r="H24" i="1"/>
  <c r="H29" i="1"/>
  <c r="H35" i="1"/>
  <c r="H39" i="1"/>
  <c r="H47" i="1"/>
  <c r="H18" i="1"/>
  <c r="H34" i="1"/>
  <c r="H50" i="1"/>
  <c r="H64" i="1"/>
  <c r="H51" i="1"/>
  <c r="H61" i="1"/>
  <c r="H28" i="1"/>
  <c r="H44" i="1"/>
  <c r="H62" i="1"/>
  <c r="H55" i="1"/>
  <c r="H54" i="1"/>
  <c r="H57" i="1"/>
  <c r="H2" i="1"/>
  <c r="H63" i="1"/>
  <c r="H16" i="1"/>
  <c r="H32" i="1"/>
  <c r="H66" i="1"/>
  <c r="H67" i="1"/>
  <c r="H42" i="1"/>
  <c r="H56" i="1"/>
  <c r="H65" i="1"/>
  <c r="H59" i="1"/>
  <c r="H4" i="1"/>
  <c r="H52" i="1"/>
  <c r="H13" i="1"/>
  <c r="H53" i="1"/>
  <c r="H46" i="1"/>
  <c r="H60" i="1"/>
  <c r="H70" i="1"/>
  <c r="H68" i="1"/>
  <c r="H40" i="1"/>
  <c r="H58" i="1"/>
  <c r="H69" i="1"/>
</calcChain>
</file>

<file path=xl/sharedStrings.xml><?xml version="1.0" encoding="utf-8"?>
<sst xmlns="http://schemas.openxmlformats.org/spreadsheetml/2006/main" count="87" uniqueCount="87">
  <si>
    <t>제목</t>
    <phoneticPr fontId="1" type="noConversion"/>
  </si>
  <si>
    <t>총점</t>
    <phoneticPr fontId="1" type="noConversion"/>
  </si>
  <si>
    <t>중앙값</t>
    <phoneticPr fontId="1" type="noConversion"/>
  </si>
  <si>
    <t>평균</t>
    <phoneticPr fontId="1" type="noConversion"/>
  </si>
  <si>
    <t>환산값</t>
    <phoneticPr fontId="1" type="noConversion"/>
  </si>
  <si>
    <t>순위</t>
    <phoneticPr fontId="1" type="noConversion"/>
  </si>
  <si>
    <t>총점 점유율</t>
    <phoneticPr fontId="1" type="noConversion"/>
  </si>
  <si>
    <t>순번</t>
    <phoneticPr fontId="1" type="noConversion"/>
  </si>
  <si>
    <t>Phynalvent</t>
    <phoneticPr fontId="1" type="noConversion"/>
  </si>
  <si>
    <t>Gang Riots</t>
    <phoneticPr fontId="1" type="noConversion"/>
  </si>
  <si>
    <t>SPERRA VI RUBES</t>
    <phoneticPr fontId="1" type="noConversion"/>
  </si>
  <si>
    <t>Gone West</t>
    <phoneticPr fontId="1" type="noConversion"/>
  </si>
  <si>
    <t>Dried Forest</t>
    <phoneticPr fontId="1" type="noConversion"/>
  </si>
  <si>
    <r>
      <t>天空を</t>
    </r>
    <r>
      <rPr>
        <sz val="11"/>
        <color theme="1"/>
        <rFont val="맑은 고딕"/>
        <family val="3"/>
        <charset val="128"/>
        <scheme val="minor"/>
      </rPr>
      <t>駆</t>
    </r>
    <r>
      <rPr>
        <sz val="11"/>
        <color theme="1"/>
        <rFont val="맑은 고딕"/>
        <family val="2"/>
        <charset val="129"/>
        <scheme val="minor"/>
      </rPr>
      <t>ける</t>
    </r>
    <phoneticPr fontId="1" type="noConversion"/>
  </si>
  <si>
    <t>After the Storm</t>
    <phoneticPr fontId="1" type="noConversion"/>
  </si>
  <si>
    <t>Dragon Etude</t>
    <phoneticPr fontId="1" type="noConversion"/>
  </si>
  <si>
    <t>gmaj9</t>
    <phoneticPr fontId="1" type="noConversion"/>
  </si>
  <si>
    <t>low light</t>
    <phoneticPr fontId="1" type="noConversion"/>
  </si>
  <si>
    <t>Rave till you drop</t>
    <phoneticPr fontId="1" type="noConversion"/>
  </si>
  <si>
    <t>流れ星</t>
    <phoneticPr fontId="1" type="noConversion"/>
  </si>
  <si>
    <t>101010101010</t>
    <phoneticPr fontId="1" type="noConversion"/>
  </si>
  <si>
    <t>222222</t>
    <phoneticPr fontId="1" type="noConversion"/>
  </si>
  <si>
    <t>Crazy Moon Night</t>
    <phoneticPr fontId="1" type="noConversion"/>
  </si>
  <si>
    <t>untitled violin</t>
    <phoneticPr fontId="1" type="noConversion"/>
  </si>
  <si>
    <t>Is this orchestra?</t>
    <phoneticPr fontId="1" type="noConversion"/>
  </si>
  <si>
    <t>Loser</t>
    <phoneticPr fontId="1" type="noConversion"/>
  </si>
  <si>
    <t>listen</t>
    <phoneticPr fontId="1" type="noConversion"/>
  </si>
  <si>
    <t>sleep!</t>
    <phoneticPr fontId="1" type="noConversion"/>
  </si>
  <si>
    <t>Stella Beat</t>
    <phoneticPr fontId="1" type="noConversion"/>
  </si>
  <si>
    <t>Struggle</t>
    <phoneticPr fontId="1" type="noConversion"/>
  </si>
  <si>
    <t>The Grape Song</t>
    <phoneticPr fontId="1" type="noConversion"/>
  </si>
  <si>
    <t>*Feels SpookyFooness...*</t>
    <phoneticPr fontId="1" type="noConversion"/>
  </si>
  <si>
    <t>Elina (Jazz Quartet Remix)</t>
    <phoneticPr fontId="1" type="noConversion"/>
  </si>
  <si>
    <t>The Ouroboros of Artifice ~ Stream of Consciousness</t>
    <phoneticPr fontId="1" type="noConversion"/>
  </si>
  <si>
    <t>SAD PIANO NO.2</t>
    <phoneticPr fontId="1" type="noConversion"/>
  </si>
  <si>
    <t>DEATH PASS 2</t>
    <phoneticPr fontId="1" type="noConversion"/>
  </si>
  <si>
    <t>R.I.C.H</t>
    <phoneticPr fontId="1" type="noConversion"/>
  </si>
  <si>
    <t>Proof</t>
    <phoneticPr fontId="1" type="noConversion"/>
  </si>
  <si>
    <t>unbalance</t>
    <phoneticPr fontId="1" type="noConversion"/>
  </si>
  <si>
    <t>Christine, Christine</t>
    <phoneticPr fontId="1" type="noConversion"/>
  </si>
  <si>
    <t>overtime extremity</t>
    <phoneticPr fontId="1" type="noConversion"/>
  </si>
  <si>
    <t>RIOT-CONTROL</t>
    <phoneticPr fontId="1" type="noConversion"/>
  </si>
  <si>
    <t>Platinum (as Catalyst)</t>
    <phoneticPr fontId="1" type="noConversion"/>
  </si>
  <si>
    <t>春隣</t>
    <phoneticPr fontId="1" type="noConversion"/>
  </si>
  <si>
    <t>NEED_TITLE</t>
    <phoneticPr fontId="1" type="noConversion"/>
  </si>
  <si>
    <t>Artificial Pentatope</t>
    <phoneticPr fontId="1" type="noConversion"/>
  </si>
  <si>
    <t>not good</t>
    <phoneticPr fontId="1" type="noConversion"/>
  </si>
  <si>
    <t>no change of speed</t>
    <phoneticPr fontId="1" type="noConversion"/>
  </si>
  <si>
    <t>High</t>
    <phoneticPr fontId="1" type="noConversion"/>
  </si>
  <si>
    <t>walkaround</t>
    <phoneticPr fontId="1" type="noConversion"/>
  </si>
  <si>
    <t>timiditas</t>
    <phoneticPr fontId="1" type="noConversion"/>
  </si>
  <si>
    <t>ぼうけんの森</t>
    <phoneticPr fontId="1" type="noConversion"/>
  </si>
  <si>
    <t>Sunset (Another Universe Mix BMS Edit)</t>
    <phoneticPr fontId="1" type="noConversion"/>
  </si>
  <si>
    <t>Destroy This Past</t>
    <phoneticPr fontId="1" type="noConversion"/>
  </si>
  <si>
    <t>Count Down</t>
    <phoneticPr fontId="1" type="noConversion"/>
  </si>
  <si>
    <t>koneko girl</t>
    <phoneticPr fontId="1" type="noConversion"/>
  </si>
  <si>
    <t>Transfixation</t>
    <phoneticPr fontId="1" type="noConversion"/>
  </si>
  <si>
    <t>Against Millenial</t>
    <phoneticPr fontId="1" type="noConversion"/>
  </si>
  <si>
    <t>lmao dude just take a bath wash ur depression away bro</t>
    <phoneticPr fontId="1" type="noConversion"/>
  </si>
  <si>
    <t>Daylight</t>
    <phoneticPr fontId="1" type="noConversion"/>
  </si>
  <si>
    <t>Skyflower</t>
    <phoneticPr fontId="1" type="noConversion"/>
  </si>
  <si>
    <t>Cursed Nightshade</t>
    <phoneticPr fontId="1" type="noConversion"/>
  </si>
  <si>
    <t>whither</t>
    <phoneticPr fontId="1" type="noConversion"/>
  </si>
  <si>
    <t>Nonessential</t>
    <phoneticPr fontId="1" type="noConversion"/>
  </si>
  <si>
    <t>Wild! West! Showdown!</t>
    <phoneticPr fontId="1" type="noConversion"/>
  </si>
  <si>
    <t>High Speed Winter Vacation</t>
    <phoneticPr fontId="1" type="noConversion"/>
  </si>
  <si>
    <t>MacGuffin #19</t>
    <phoneticPr fontId="1" type="noConversion"/>
  </si>
  <si>
    <t>엉금엉금</t>
    <phoneticPr fontId="1" type="noConversion"/>
  </si>
  <si>
    <t>소행성으로의 편지</t>
    <phoneticPr fontId="1" type="noConversion"/>
  </si>
  <si>
    <t>Judgement.</t>
    <phoneticPr fontId="1" type="noConversion"/>
  </si>
  <si>
    <t>Ascellity</t>
    <phoneticPr fontId="1" type="noConversion"/>
  </si>
  <si>
    <t>freesketch</t>
    <phoneticPr fontId="1" type="noConversion"/>
  </si>
  <si>
    <t>CHAOS†HEAD</t>
    <phoneticPr fontId="1" type="noConversion"/>
  </si>
  <si>
    <t>Newstart</t>
    <phoneticPr fontId="1" type="noConversion"/>
  </si>
  <si>
    <t>Koiga saku kisetsu -Orgel Edition-</t>
    <phoneticPr fontId="1" type="noConversion"/>
  </si>
  <si>
    <t>Mu</t>
    <phoneticPr fontId="1" type="noConversion"/>
  </si>
  <si>
    <t>data lake</t>
    <phoneticPr fontId="1" type="noConversion"/>
  </si>
  <si>
    <t>Out of Competition Side</t>
    <phoneticPr fontId="1" type="noConversion"/>
  </si>
  <si>
    <t xml:space="preserve">H1V3 </t>
    <phoneticPr fontId="1" type="noConversion"/>
  </si>
  <si>
    <r>
      <t>毒茸</t>
    </r>
    <r>
      <rPr>
        <sz val="11"/>
        <color theme="1"/>
        <rFont val="맑은 고딕"/>
        <family val="3"/>
        <charset val="128"/>
        <scheme val="minor"/>
      </rPr>
      <t>伝説</t>
    </r>
    <r>
      <rPr>
        <sz val="11"/>
        <color theme="1"/>
        <rFont val="맑은 고딕"/>
        <family val="2"/>
        <charset val="129"/>
        <scheme val="minor"/>
      </rPr>
      <t xml:space="preserve"> (0310 Bootleg) </t>
    </r>
    <phoneticPr fontId="1" type="noConversion"/>
  </si>
  <si>
    <r>
      <t>えがおのオ</t>
    </r>
    <r>
      <rPr>
        <sz val="11"/>
        <color theme="1"/>
        <rFont val="맑은 고딕"/>
        <family val="3"/>
        <charset val="128"/>
        <scheme val="minor"/>
      </rPr>
      <t>ー</t>
    </r>
    <r>
      <rPr>
        <sz val="11"/>
        <color theme="1"/>
        <rFont val="맑은 고딕"/>
        <family val="2"/>
        <charset val="129"/>
        <scheme val="minor"/>
      </rPr>
      <t xml:space="preserve">ケストラっ！ (0310 Bootleg) </t>
    </r>
    <phoneticPr fontId="1" type="noConversion"/>
  </si>
  <si>
    <t xml:space="preserve">Trifold Street </t>
    <phoneticPr fontId="1" type="noConversion"/>
  </si>
  <si>
    <t xml:space="preserve">The Breeze </t>
    <phoneticPr fontId="1" type="noConversion"/>
  </si>
  <si>
    <t>[븜스TV] 꿀잼! 븜스맨이 뽑은 최고의 BMS TOP 10</t>
    <phoneticPr fontId="1" type="noConversion"/>
  </si>
  <si>
    <t>[븜스TV] 충격! 플레이 할때마다 바뀌는 븜스가 있다?</t>
    <phoneticPr fontId="1" type="noConversion"/>
  </si>
  <si>
    <t>야화씨리즈7 아무도 모르는 옆집 여인의 비밀 #001</t>
    <phoneticPr fontId="1" type="noConversion"/>
  </si>
  <si>
    <t>Angelic Heart -At the end of fight-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</si>
</sst>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49" workbookViewId="0">
      <selection activeCell="B67" sqref="B67"/>
    </sheetView>
  </sheetViews>
  <sheetFormatPr defaultRowHeight="16.5" x14ac:dyDescent="0.3"/>
  <cols>
    <col min="1" max="1" width="9.125" customWidth="1"/>
    <col min="2" max="2" width="54.5" bestFit="1" customWidth="1"/>
    <col min="4" max="4" width="11.625" bestFit="1" customWidth="1"/>
    <col min="5" max="6" width="10" customWidth="1"/>
    <col min="7" max="7" width="9" style="1"/>
    <col min="8" max="8" width="9" style="2"/>
  </cols>
  <sheetData>
    <row r="1" spans="1:8" x14ac:dyDescent="0.3">
      <c r="A1" s="2" t="s">
        <v>7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3" t="s">
        <v>4</v>
      </c>
      <c r="H1" s="2" t="s">
        <v>5</v>
      </c>
    </row>
    <row r="2" spans="1:8" x14ac:dyDescent="0.3">
      <c r="A2">
        <v>1</v>
      </c>
      <c r="B2" t="s">
        <v>8</v>
      </c>
      <c r="C2">
        <v>3461</v>
      </c>
      <c r="D2" s="1">
        <f>(C2/MAX($C$2:$C$48))*100</f>
        <v>77.427293064876963</v>
      </c>
      <c r="E2" s="6">
        <v>91</v>
      </c>
      <c r="F2" s="5">
        <f>C2/39</f>
        <v>88.743589743589737</v>
      </c>
      <c r="G2" s="1">
        <f>D2*0.07+E2*0.8+F2*0.13</f>
        <v>89.756577181208044</v>
      </c>
      <c r="H2" s="2">
        <f>RANK(G2,$G$2:$G$70)</f>
        <v>7</v>
      </c>
    </row>
    <row r="3" spans="1:8" x14ac:dyDescent="0.3">
      <c r="A3">
        <v>2</v>
      </c>
      <c r="B3" t="s">
        <v>9</v>
      </c>
      <c r="C3">
        <v>3309</v>
      </c>
      <c r="D3" s="1">
        <f>(C3/MAX($C$2:$C$48))*100</f>
        <v>74.026845637583889</v>
      </c>
      <c r="E3" s="6">
        <v>90</v>
      </c>
      <c r="F3" s="5">
        <f>C3/38</f>
        <v>87.078947368421055</v>
      </c>
      <c r="G3" s="1">
        <f t="shared" ref="G3:G48" si="0">D3*0.07+E3*0.8+F3*0.13</f>
        <v>88.50214235252561</v>
      </c>
      <c r="H3" s="2">
        <f>RANK(G3,$G$2:$G$70)</f>
        <v>13</v>
      </c>
    </row>
    <row r="4" spans="1:8" x14ac:dyDescent="0.3">
      <c r="A4">
        <v>3</v>
      </c>
      <c r="B4" t="s">
        <v>10</v>
      </c>
      <c r="C4">
        <v>2472</v>
      </c>
      <c r="D4" s="1">
        <f>(C4/MAX($C$2:$C$48))*100</f>
        <v>55.302013422818796</v>
      </c>
      <c r="E4" s="6">
        <v>90</v>
      </c>
      <c r="F4" s="5">
        <f>C4/28</f>
        <v>88.285714285714292</v>
      </c>
      <c r="G4" s="1">
        <f t="shared" si="0"/>
        <v>87.348283796740162</v>
      </c>
      <c r="H4" s="2">
        <f>RANK(G4,$G$2:$G$70)</f>
        <v>16</v>
      </c>
    </row>
    <row r="5" spans="1:8" x14ac:dyDescent="0.3">
      <c r="A5">
        <v>4</v>
      </c>
      <c r="B5" t="s">
        <v>11</v>
      </c>
      <c r="C5">
        <v>2442</v>
      </c>
      <c r="D5" s="1">
        <f>(C5/MAX($C$2:$C$48))*100</f>
        <v>54.630872483221481</v>
      </c>
      <c r="E5" s="6">
        <v>85</v>
      </c>
      <c r="F5" s="5">
        <f>C5/29</f>
        <v>84.206896551724142</v>
      </c>
      <c r="G5" s="1">
        <f t="shared" si="0"/>
        <v>82.771057625549645</v>
      </c>
      <c r="H5" s="2">
        <f>RANK(G5,$G$2:$G$70)</f>
        <v>31</v>
      </c>
    </row>
    <row r="6" spans="1:8" x14ac:dyDescent="0.3">
      <c r="A6">
        <v>5</v>
      </c>
      <c r="B6" t="s">
        <v>12</v>
      </c>
      <c r="C6">
        <v>2612</v>
      </c>
      <c r="D6" s="1">
        <f>(C6/MAX($C$2:$C$48))*100</f>
        <v>58.434004474272925</v>
      </c>
      <c r="E6" s="6">
        <v>80</v>
      </c>
      <c r="F6" s="5">
        <f>C6/32</f>
        <v>81.625</v>
      </c>
      <c r="G6" s="1">
        <f t="shared" si="0"/>
        <v>78.701630313199104</v>
      </c>
      <c r="H6" s="2">
        <f>RANK(G6,$G$2:$G$70)</f>
        <v>42</v>
      </c>
    </row>
    <row r="7" spans="1:8" x14ac:dyDescent="0.3">
      <c r="A7">
        <v>6</v>
      </c>
      <c r="B7" t="s">
        <v>13</v>
      </c>
      <c r="C7">
        <v>3358</v>
      </c>
      <c r="D7" s="1">
        <f>(C7/MAX($C$2:$C$48))*100</f>
        <v>75.123042505592835</v>
      </c>
      <c r="E7" s="6">
        <v>95</v>
      </c>
      <c r="F7" s="5">
        <f>C7/36</f>
        <v>93.277777777777771</v>
      </c>
      <c r="G7" s="1">
        <f t="shared" si="0"/>
        <v>93.384724086502615</v>
      </c>
      <c r="H7" s="2">
        <f>RANK(G7,$G$2:$G$70)</f>
        <v>4</v>
      </c>
    </row>
    <row r="8" spans="1:8" x14ac:dyDescent="0.3">
      <c r="A8">
        <v>7</v>
      </c>
      <c r="B8" t="s">
        <v>14</v>
      </c>
      <c r="C8">
        <v>2644</v>
      </c>
      <c r="D8" s="1">
        <f>(C8/MAX($C$2:$C$48))*100</f>
        <v>59.149888143176732</v>
      </c>
      <c r="E8" s="6">
        <v>90</v>
      </c>
      <c r="F8" s="5">
        <f>C8/30</f>
        <v>88.13333333333334</v>
      </c>
      <c r="G8" s="1">
        <f t="shared" si="0"/>
        <v>87.597825503355708</v>
      </c>
      <c r="H8" s="2">
        <f>RANK(G8,$G$2:$G$70)</f>
        <v>15</v>
      </c>
    </row>
    <row r="9" spans="1:8" x14ac:dyDescent="0.3">
      <c r="A9">
        <v>8</v>
      </c>
      <c r="B9" t="s">
        <v>15</v>
      </c>
      <c r="C9">
        <v>1136</v>
      </c>
      <c r="D9" s="1">
        <f>(C9/MAX($C$2:$C$48))*100</f>
        <v>25.413870246085011</v>
      </c>
      <c r="E9" s="6">
        <v>50</v>
      </c>
      <c r="F9" s="5">
        <f>C9/26</f>
        <v>43.692307692307693</v>
      </c>
      <c r="G9" s="1">
        <f t="shared" si="0"/>
        <v>47.458970917225948</v>
      </c>
      <c r="H9" s="2">
        <f>RANK(G9,$G$2:$G$70)</f>
        <v>66</v>
      </c>
    </row>
    <row r="10" spans="1:8" x14ac:dyDescent="0.3">
      <c r="A10">
        <v>10</v>
      </c>
      <c r="B10" t="s">
        <v>76</v>
      </c>
      <c r="C10">
        <v>4470</v>
      </c>
      <c r="D10" s="1">
        <f>(C10/MAX($C$2:$C$48))*100</f>
        <v>100</v>
      </c>
      <c r="E10" s="6">
        <v>99</v>
      </c>
      <c r="F10" s="5">
        <f>C10/47</f>
        <v>95.106382978723403</v>
      </c>
      <c r="G10" s="1">
        <f t="shared" si="0"/>
        <v>98.563829787234042</v>
      </c>
      <c r="H10" s="2">
        <f>RANK(G10,$G$2:$G$70)</f>
        <v>1</v>
      </c>
    </row>
    <row r="11" spans="1:8" x14ac:dyDescent="0.3">
      <c r="A11">
        <v>11</v>
      </c>
      <c r="B11" t="s">
        <v>16</v>
      </c>
      <c r="C11">
        <v>2299</v>
      </c>
      <c r="D11" s="1">
        <f>(C11/MAX($C$2:$C$48))*100</f>
        <v>51.431767337807614</v>
      </c>
      <c r="E11" s="6">
        <v>90</v>
      </c>
      <c r="F11" s="5">
        <f>C11/26</f>
        <v>88.42307692307692</v>
      </c>
      <c r="G11" s="1">
        <f t="shared" si="0"/>
        <v>87.095223713646533</v>
      </c>
      <c r="H11" s="2">
        <f>RANK(G11,$G$2:$G$70)</f>
        <v>17</v>
      </c>
    </row>
    <row r="12" spans="1:8" x14ac:dyDescent="0.3">
      <c r="A12">
        <v>12</v>
      </c>
      <c r="B12" t="s">
        <v>17</v>
      </c>
      <c r="C12">
        <v>2296</v>
      </c>
      <c r="D12" s="1">
        <f>(C12/MAX($C$2:$C$48))*100</f>
        <v>51.364653243847883</v>
      </c>
      <c r="E12" s="6">
        <v>85</v>
      </c>
      <c r="F12" s="5">
        <f>C12/27</f>
        <v>85.037037037037038</v>
      </c>
      <c r="G12" s="1">
        <f t="shared" si="0"/>
        <v>82.650340541884177</v>
      </c>
      <c r="H12" s="2">
        <f>RANK(G12,$G$2:$G$70)</f>
        <v>32</v>
      </c>
    </row>
    <row r="13" spans="1:8" x14ac:dyDescent="0.3">
      <c r="A13">
        <v>13</v>
      </c>
      <c r="B13" t="s">
        <v>18</v>
      </c>
      <c r="C13">
        <v>1587</v>
      </c>
      <c r="D13" s="1">
        <f>(C13/MAX($C$2:$C$48))*100</f>
        <v>35.503355704697988</v>
      </c>
      <c r="E13" s="6">
        <v>71.5</v>
      </c>
      <c r="F13" s="5">
        <f>C13/22</f>
        <v>72.13636363636364</v>
      </c>
      <c r="G13" s="1">
        <f t="shared" si="0"/>
        <v>69.062962172056132</v>
      </c>
      <c r="H13" s="2">
        <f>RANK(G13,$G$2:$G$70)</f>
        <v>54</v>
      </c>
    </row>
    <row r="14" spans="1:8" x14ac:dyDescent="0.3">
      <c r="A14">
        <v>14</v>
      </c>
      <c r="B14" t="s">
        <v>19</v>
      </c>
      <c r="C14">
        <v>1912</v>
      </c>
      <c r="D14" s="1">
        <f>(C14/MAX($C$2:$C$48))*100</f>
        <v>42.774049217002236</v>
      </c>
      <c r="E14" s="6">
        <v>80</v>
      </c>
      <c r="F14" s="5">
        <f>C14/25</f>
        <v>76.48</v>
      </c>
      <c r="G14" s="1">
        <f t="shared" si="0"/>
        <v>76.936583445190166</v>
      </c>
      <c r="H14" s="2">
        <f>RANK(G14,$G$2:$G$70)</f>
        <v>44</v>
      </c>
    </row>
    <row r="15" spans="1:8" x14ac:dyDescent="0.3">
      <c r="A15">
        <v>15</v>
      </c>
      <c r="B15" s="7" t="s">
        <v>20</v>
      </c>
      <c r="C15">
        <v>787</v>
      </c>
      <c r="D15" s="1">
        <f>(C15/MAX($C$2:$C$48))*100</f>
        <v>17.606263982102906</v>
      </c>
      <c r="E15" s="6">
        <v>35</v>
      </c>
      <c r="F15" s="5">
        <f>C15/22</f>
        <v>35.772727272727273</v>
      </c>
      <c r="G15" s="1">
        <f t="shared" si="0"/>
        <v>33.882893024201749</v>
      </c>
      <c r="H15" s="2">
        <f>RANK(G15,$G$2:$G$70)</f>
        <v>69</v>
      </c>
    </row>
    <row r="16" spans="1:8" x14ac:dyDescent="0.3">
      <c r="A16">
        <v>16</v>
      </c>
      <c r="B16" s="7" t="s">
        <v>21</v>
      </c>
      <c r="C16">
        <v>1088</v>
      </c>
      <c r="D16" s="1">
        <f>(C16/MAX($C$2:$C$48))*100</f>
        <v>24.340044742729305</v>
      </c>
      <c r="E16" s="6">
        <v>60</v>
      </c>
      <c r="F16" s="5">
        <f>C16/19</f>
        <v>57.263157894736842</v>
      </c>
      <c r="G16" s="1">
        <f t="shared" si="0"/>
        <v>57.148013658306844</v>
      </c>
      <c r="H16" s="2">
        <f>RANK(G16,$G$2:$G$70)</f>
        <v>58</v>
      </c>
    </row>
    <row r="17" spans="1:8" x14ac:dyDescent="0.3">
      <c r="A17">
        <v>17</v>
      </c>
      <c r="B17" t="s">
        <v>22</v>
      </c>
      <c r="C17">
        <v>2296</v>
      </c>
      <c r="D17" s="1">
        <f>(C17/MAX($C$2:$C$48))*100</f>
        <v>51.364653243847883</v>
      </c>
      <c r="E17" s="6">
        <v>85</v>
      </c>
      <c r="F17" s="5">
        <f>C17/27</f>
        <v>85.037037037037038</v>
      </c>
      <c r="G17" s="1">
        <f t="shared" si="0"/>
        <v>82.650340541884177</v>
      </c>
      <c r="H17" s="2">
        <f>RANK(G17,$G$2:$G$70)</f>
        <v>32</v>
      </c>
    </row>
    <row r="18" spans="1:8" x14ac:dyDescent="0.3">
      <c r="A18">
        <v>18</v>
      </c>
      <c r="B18" t="s">
        <v>23</v>
      </c>
      <c r="C18">
        <v>1914</v>
      </c>
      <c r="D18" s="1">
        <f>(C18/MAX($C$2:$C$48))*100</f>
        <v>42.818791946308728</v>
      </c>
      <c r="E18" s="6">
        <v>84</v>
      </c>
      <c r="F18" s="5">
        <f>C18/23</f>
        <v>83.217391304347828</v>
      </c>
      <c r="G18" s="1">
        <f t="shared" si="0"/>
        <v>81.015576305806832</v>
      </c>
      <c r="H18" s="2">
        <f>RANK(G18,$G$2:$G$70)</f>
        <v>39</v>
      </c>
    </row>
    <row r="19" spans="1:8" x14ac:dyDescent="0.3">
      <c r="A19">
        <v>19</v>
      </c>
      <c r="B19" t="s">
        <v>24</v>
      </c>
      <c r="C19">
        <v>721</v>
      </c>
      <c r="D19" s="1">
        <f>(C19/MAX($C$2:$C$48))*100</f>
        <v>16.129753914988815</v>
      </c>
      <c r="E19" s="6">
        <v>50</v>
      </c>
      <c r="F19" s="5">
        <f>C19/17</f>
        <v>42.411764705882355</v>
      </c>
      <c r="G19" s="1">
        <f t="shared" si="0"/>
        <v>46.642612185813924</v>
      </c>
      <c r="H19" s="2">
        <f>RANK(G19,$G$2:$G$70)</f>
        <v>68</v>
      </c>
    </row>
    <row r="20" spans="1:8" x14ac:dyDescent="0.3">
      <c r="A20">
        <v>20</v>
      </c>
      <c r="B20" t="s">
        <v>25</v>
      </c>
      <c r="C20">
        <v>608</v>
      </c>
      <c r="D20" s="1">
        <f>(C20/MAX($C$2:$C$48))*100</f>
        <v>13.601789709172261</v>
      </c>
      <c r="E20" s="6">
        <v>51</v>
      </c>
      <c r="F20" s="5">
        <f>C20/13</f>
        <v>46.769230769230766</v>
      </c>
      <c r="G20" s="1">
        <f t="shared" si="0"/>
        <v>47.832125279642064</v>
      </c>
      <c r="H20" s="2">
        <f>RANK(G20,$G$2:$G$70)</f>
        <v>64</v>
      </c>
    </row>
    <row r="21" spans="1:8" x14ac:dyDescent="0.3">
      <c r="A21">
        <v>21</v>
      </c>
      <c r="B21" t="s">
        <v>26</v>
      </c>
      <c r="C21">
        <v>740</v>
      </c>
      <c r="D21" s="1">
        <f>(C21/MAX($C$2:$C$48))*100</f>
        <v>16.554809843400449</v>
      </c>
      <c r="E21" s="6">
        <v>52</v>
      </c>
      <c r="F21" s="5">
        <f>C21/15</f>
        <v>49.333333333333336</v>
      </c>
      <c r="G21" s="1">
        <f t="shared" si="0"/>
        <v>49.172170022371368</v>
      </c>
      <c r="H21" s="2">
        <f>RANK(G21,$G$2:$G$70)</f>
        <v>59</v>
      </c>
    </row>
    <row r="22" spans="1:8" x14ac:dyDescent="0.3">
      <c r="A22">
        <v>22</v>
      </c>
      <c r="B22" t="s">
        <v>27</v>
      </c>
      <c r="C22">
        <v>688</v>
      </c>
      <c r="D22" s="1">
        <f>(C22/MAX($C$2:$C$48))*100</f>
        <v>15.391498881431767</v>
      </c>
      <c r="E22" s="6">
        <v>51</v>
      </c>
      <c r="F22" s="5">
        <f>C22/14</f>
        <v>49.142857142857146</v>
      </c>
      <c r="G22" s="1">
        <f t="shared" si="0"/>
        <v>48.265976350271657</v>
      </c>
      <c r="H22" s="2">
        <f>RANK(G22,$G$2:$G$70)</f>
        <v>63</v>
      </c>
    </row>
    <row r="23" spans="1:8" x14ac:dyDescent="0.3">
      <c r="A23">
        <v>23</v>
      </c>
      <c r="B23" t="s">
        <v>28</v>
      </c>
      <c r="C23">
        <v>2284</v>
      </c>
      <c r="D23" s="1">
        <f>(C23/MAX($C$2:$C$48))*100</f>
        <v>51.096196868008946</v>
      </c>
      <c r="E23" s="6">
        <v>85</v>
      </c>
      <c r="F23" s="5">
        <f>C23/27</f>
        <v>84.592592592592595</v>
      </c>
      <c r="G23" s="1">
        <f t="shared" si="0"/>
        <v>82.573770817797651</v>
      </c>
      <c r="H23" s="2">
        <f>RANK(G23,$G$2:$G$70)</f>
        <v>35</v>
      </c>
    </row>
    <row r="24" spans="1:8" x14ac:dyDescent="0.3">
      <c r="A24">
        <v>24</v>
      </c>
      <c r="B24" t="s">
        <v>29</v>
      </c>
      <c r="C24">
        <v>2071</v>
      </c>
      <c r="D24" s="1">
        <f>(C24/MAX($C$2:$C$48))*100</f>
        <v>46.33109619686801</v>
      </c>
      <c r="E24" s="6">
        <v>88</v>
      </c>
      <c r="F24" s="5">
        <f>C24/24</f>
        <v>86.291666666666671</v>
      </c>
      <c r="G24" s="1">
        <f t="shared" si="0"/>
        <v>84.86109340044743</v>
      </c>
      <c r="H24" s="2">
        <f>RANK(G24,$G$2:$G$70)</f>
        <v>26</v>
      </c>
    </row>
    <row r="25" spans="1:8" x14ac:dyDescent="0.3">
      <c r="A25">
        <v>25</v>
      </c>
      <c r="B25" t="s">
        <v>30</v>
      </c>
      <c r="C25">
        <v>1162</v>
      </c>
      <c r="D25" s="1">
        <f>(C25/MAX($C$2:$C$48))*100</f>
        <v>25.995525727069353</v>
      </c>
      <c r="E25" s="6">
        <v>50.5</v>
      </c>
      <c r="F25" s="5">
        <f>C25/22</f>
        <v>52.81818181818182</v>
      </c>
      <c r="G25" s="1">
        <f t="shared" si="0"/>
        <v>49.0860504372585</v>
      </c>
      <c r="H25" s="2">
        <f>RANK(G25,$G$2:$G$70)</f>
        <v>60</v>
      </c>
    </row>
    <row r="26" spans="1:8" x14ac:dyDescent="0.3">
      <c r="A26">
        <v>26</v>
      </c>
      <c r="B26" s="7" t="s">
        <v>31</v>
      </c>
      <c r="C26">
        <v>995</v>
      </c>
      <c r="D26" s="1">
        <f>(C26/MAX($C$2:$C$48))*100</f>
        <v>22.259507829977629</v>
      </c>
      <c r="E26" s="6">
        <v>50</v>
      </c>
      <c r="F26" s="5">
        <f>C26/21</f>
        <v>47.38095238095238</v>
      </c>
      <c r="G26" s="1">
        <f t="shared" si="0"/>
        <v>47.717689357622248</v>
      </c>
      <c r="H26" s="2">
        <f>RANK(G26,$G$2:$G$70)</f>
        <v>65</v>
      </c>
    </row>
    <row r="27" spans="1:8" x14ac:dyDescent="0.3">
      <c r="A27">
        <v>27</v>
      </c>
      <c r="B27" t="s">
        <v>32</v>
      </c>
      <c r="C27">
        <v>2025</v>
      </c>
      <c r="D27" s="1">
        <f>(C27/MAX($C$2:$C$48))*100</f>
        <v>45.302013422818796</v>
      </c>
      <c r="E27" s="6">
        <v>90</v>
      </c>
      <c r="F27" s="5">
        <f>C27/23</f>
        <v>88.043478260869563</v>
      </c>
      <c r="G27" s="1">
        <f t="shared" si="0"/>
        <v>86.616793113510369</v>
      </c>
      <c r="H27" s="2">
        <f>RANK(G27,$G$2:$G$70)</f>
        <v>19</v>
      </c>
    </row>
    <row r="28" spans="1:8" x14ac:dyDescent="0.3">
      <c r="A28">
        <v>28</v>
      </c>
      <c r="B28" t="s">
        <v>33</v>
      </c>
      <c r="C28">
        <v>2229</v>
      </c>
      <c r="D28" s="1">
        <f>(C28/MAX($C$2:$C$48))*100</f>
        <v>49.865771812080538</v>
      </c>
      <c r="E28" s="6">
        <v>85</v>
      </c>
      <c r="F28" s="5">
        <f>C28/26</f>
        <v>85.730769230769226</v>
      </c>
      <c r="G28" s="1">
        <f t="shared" si="0"/>
        <v>82.635604026845627</v>
      </c>
      <c r="H28" s="2">
        <f>RANK(G28,$G$2:$G$70)</f>
        <v>34</v>
      </c>
    </row>
    <row r="29" spans="1:8" x14ac:dyDescent="0.3">
      <c r="A29">
        <v>29</v>
      </c>
      <c r="B29" t="s">
        <v>34</v>
      </c>
      <c r="C29">
        <v>2181</v>
      </c>
      <c r="D29" s="1">
        <f>(C29/MAX($C$2:$C$48))*100</f>
        <v>48.791946308724832</v>
      </c>
      <c r="E29" s="6">
        <v>87</v>
      </c>
      <c r="F29" s="5">
        <f>C29/25</f>
        <v>87.24</v>
      </c>
      <c r="G29" s="1">
        <f t="shared" si="0"/>
        <v>84.356636241610744</v>
      </c>
      <c r="H29" s="2">
        <f>RANK(G29,$G$2:$G$70)</f>
        <v>27</v>
      </c>
    </row>
    <row r="30" spans="1:8" x14ac:dyDescent="0.3">
      <c r="A30">
        <v>30</v>
      </c>
      <c r="B30" t="s">
        <v>35</v>
      </c>
      <c r="C30">
        <v>1381</v>
      </c>
      <c r="D30" s="1">
        <f>(C30/MAX($C$2:$C$48))*100</f>
        <v>30.894854586129757</v>
      </c>
      <c r="E30" s="6">
        <v>70.5</v>
      </c>
      <c r="F30" s="5">
        <f>C30/20</f>
        <v>69.05</v>
      </c>
      <c r="G30" s="1">
        <f t="shared" si="0"/>
        <v>67.539139821029082</v>
      </c>
      <c r="H30" s="2">
        <f>RANK(G30,$G$2:$G$70)</f>
        <v>55</v>
      </c>
    </row>
    <row r="31" spans="1:8" x14ac:dyDescent="0.3">
      <c r="A31">
        <v>31</v>
      </c>
      <c r="B31" t="s">
        <v>36</v>
      </c>
      <c r="C31">
        <v>1409</v>
      </c>
      <c r="D31" s="1">
        <f>(C31/MAX($C$2:$C$48))*100</f>
        <v>31.52125279642058</v>
      </c>
      <c r="E31" s="6">
        <v>78.5</v>
      </c>
      <c r="F31" s="5">
        <f>C31/18</f>
        <v>78.277777777777771</v>
      </c>
      <c r="G31" s="1">
        <f t="shared" si="0"/>
        <v>75.182598806860554</v>
      </c>
      <c r="H31" s="2">
        <f>RANK(G31,$G$2:$G$70)</f>
        <v>47</v>
      </c>
    </row>
    <row r="32" spans="1:8" x14ac:dyDescent="0.3">
      <c r="A32">
        <v>32</v>
      </c>
      <c r="B32" t="s">
        <v>37</v>
      </c>
      <c r="C32">
        <v>1574</v>
      </c>
      <c r="D32" s="1">
        <f>(C32/MAX($C$2:$C$48))*100</f>
        <v>35.212527964205812</v>
      </c>
      <c r="E32" s="6">
        <v>75</v>
      </c>
      <c r="F32" s="5">
        <f>C32/24</f>
        <v>65.583333333333329</v>
      </c>
      <c r="G32" s="1">
        <f t="shared" si="0"/>
        <v>70.990710290827735</v>
      </c>
      <c r="H32" s="2">
        <f>RANK(G32,$G$2:$G$70)</f>
        <v>53</v>
      </c>
    </row>
    <row r="33" spans="1:8" x14ac:dyDescent="0.3">
      <c r="A33">
        <v>33</v>
      </c>
      <c r="B33" t="s">
        <v>38</v>
      </c>
      <c r="C33">
        <v>593</v>
      </c>
      <c r="D33" s="1">
        <f>(C33/MAX($C$2:$C$48))*100</f>
        <v>13.266219239373603</v>
      </c>
      <c r="E33" s="6">
        <v>51</v>
      </c>
      <c r="F33" s="5">
        <f>C33/14</f>
        <v>42.357142857142854</v>
      </c>
      <c r="G33" s="1">
        <f t="shared" si="0"/>
        <v>47.235063918184728</v>
      </c>
      <c r="H33" s="2">
        <f>RANK(G33,$G$2:$G$70)</f>
        <v>67</v>
      </c>
    </row>
    <row r="34" spans="1:8" x14ac:dyDescent="0.3">
      <c r="A34">
        <v>34</v>
      </c>
      <c r="B34" t="s">
        <v>39</v>
      </c>
      <c r="C34">
        <v>1212</v>
      </c>
      <c r="D34" s="1">
        <f>(C34/MAX($C$2:$C$48))*100</f>
        <v>27.114093959731544</v>
      </c>
      <c r="E34" s="6">
        <v>60.5</v>
      </c>
      <c r="F34" s="5">
        <f>C34/20</f>
        <v>60.6</v>
      </c>
      <c r="G34" s="1">
        <f t="shared" si="0"/>
        <v>58.175986577181213</v>
      </c>
      <c r="H34" s="2">
        <f>RANK(G34,$G$2:$G$70)</f>
        <v>57</v>
      </c>
    </row>
    <row r="35" spans="1:8" x14ac:dyDescent="0.3">
      <c r="A35">
        <v>35</v>
      </c>
      <c r="B35" s="4" t="s">
        <v>40</v>
      </c>
      <c r="C35">
        <v>3158</v>
      </c>
      <c r="D35" s="1">
        <f>(C35/MAX($C$2:$C$48))*100</f>
        <v>70.648769574944069</v>
      </c>
      <c r="E35" s="6">
        <v>90</v>
      </c>
      <c r="F35" s="5">
        <f>C35/35</f>
        <v>90.228571428571428</v>
      </c>
      <c r="G35" s="1">
        <f t="shared" si="0"/>
        <v>88.675128155960365</v>
      </c>
      <c r="H35" s="2">
        <f>RANK(G35,$G$2:$G$70)</f>
        <v>12</v>
      </c>
    </row>
    <row r="36" spans="1:8" x14ac:dyDescent="0.3">
      <c r="A36">
        <v>36</v>
      </c>
      <c r="B36" s="4" t="s">
        <v>41</v>
      </c>
      <c r="C36">
        <v>2021</v>
      </c>
      <c r="D36" s="1">
        <f>(C36/MAX($C$2:$C$48))*100</f>
        <v>45.212527964205819</v>
      </c>
      <c r="E36" s="6">
        <v>85</v>
      </c>
      <c r="F36" s="5">
        <f>C36/24</f>
        <v>84.208333333333329</v>
      </c>
      <c r="G36" s="1">
        <f t="shared" si="0"/>
        <v>82.111960290827753</v>
      </c>
      <c r="H36" s="2">
        <f>RANK(G36,$G$2:$G$70)</f>
        <v>37</v>
      </c>
    </row>
    <row r="37" spans="1:8" x14ac:dyDescent="0.3">
      <c r="A37">
        <v>37</v>
      </c>
      <c r="B37" s="4" t="s">
        <v>42</v>
      </c>
      <c r="C37">
        <v>2218</v>
      </c>
      <c r="D37" s="1">
        <f>(C37/MAX($C$2:$C$48))*100</f>
        <v>49.619686800894854</v>
      </c>
      <c r="E37" s="6">
        <v>85.5</v>
      </c>
      <c r="F37" s="5">
        <f>C37/26</f>
        <v>85.307692307692307</v>
      </c>
      <c r="G37" s="1">
        <f t="shared" si="0"/>
        <v>82.963378076062654</v>
      </c>
      <c r="H37" s="2">
        <f>RANK(G37,$G$2:$G$70)</f>
        <v>30</v>
      </c>
    </row>
    <row r="38" spans="1:8" x14ac:dyDescent="0.3">
      <c r="A38">
        <v>38</v>
      </c>
      <c r="B38" s="4" t="s">
        <v>43</v>
      </c>
      <c r="C38">
        <v>2600</v>
      </c>
      <c r="D38" s="1">
        <f>(C38/MAX($C$2:$C$48))*100</f>
        <v>58.165548098434009</v>
      </c>
      <c r="E38" s="6">
        <v>90</v>
      </c>
      <c r="F38" s="5">
        <f>C38/29</f>
        <v>89.65517241379311</v>
      </c>
      <c r="G38" s="1">
        <f t="shared" si="0"/>
        <v>87.726760780683492</v>
      </c>
      <c r="H38" s="2">
        <f>RANK(G38,$G$2:$G$70)</f>
        <v>14</v>
      </c>
    </row>
    <row r="39" spans="1:8" x14ac:dyDescent="0.3">
      <c r="A39">
        <v>39</v>
      </c>
      <c r="B39" s="4" t="s">
        <v>44</v>
      </c>
      <c r="C39">
        <v>1987</v>
      </c>
      <c r="D39" s="1">
        <f>(C39/MAX($C$2:$C$48))*100</f>
        <v>44.451901565995527</v>
      </c>
      <c r="E39" s="6">
        <v>86</v>
      </c>
      <c r="F39" s="5">
        <f>C39/23</f>
        <v>86.391304347826093</v>
      </c>
      <c r="G39" s="1">
        <f t="shared" si="0"/>
        <v>83.142502674837075</v>
      </c>
      <c r="H39" s="2">
        <f>RANK(G39,$G$2:$G$70)</f>
        <v>29</v>
      </c>
    </row>
    <row r="40" spans="1:8" x14ac:dyDescent="0.3">
      <c r="A40">
        <v>40</v>
      </c>
      <c r="B40" s="4" t="s">
        <v>45</v>
      </c>
      <c r="C40">
        <v>1702</v>
      </c>
      <c r="D40" s="1">
        <f>(C40/MAX($C$2:$C$48))*100</f>
        <v>38.076062639821032</v>
      </c>
      <c r="E40" s="6">
        <v>76.5</v>
      </c>
      <c r="F40" s="5">
        <f>C40/22</f>
        <v>77.36363636363636</v>
      </c>
      <c r="G40" s="1">
        <f t="shared" si="0"/>
        <v>73.922597112060203</v>
      </c>
      <c r="H40" s="2">
        <f>RANK(G40,$G$2:$G$70)</f>
        <v>49</v>
      </c>
    </row>
    <row r="41" spans="1:8" x14ac:dyDescent="0.3">
      <c r="A41">
        <v>41</v>
      </c>
      <c r="B41" s="4" t="s">
        <v>46</v>
      </c>
      <c r="C41">
        <v>695</v>
      </c>
      <c r="D41" s="1">
        <f>(C41/MAX($C$2:$C$48))*100</f>
        <v>15.548098434004473</v>
      </c>
      <c r="E41" s="6">
        <v>51</v>
      </c>
      <c r="F41" s="5">
        <f>C41/14</f>
        <v>49.642857142857146</v>
      </c>
      <c r="G41" s="1">
        <f t="shared" si="0"/>
        <v>48.341938318951748</v>
      </c>
      <c r="H41" s="2">
        <f>RANK(G41,$G$2:$G$70)</f>
        <v>62</v>
      </c>
    </row>
    <row r="42" spans="1:8" x14ac:dyDescent="0.3">
      <c r="A42">
        <v>42</v>
      </c>
      <c r="B42" s="4" t="s">
        <v>47</v>
      </c>
      <c r="C42">
        <v>805</v>
      </c>
      <c r="D42" s="1">
        <f>(C42/MAX($C$2:$C$48))*100</f>
        <v>18.008948545861298</v>
      </c>
      <c r="E42" s="6">
        <v>51</v>
      </c>
      <c r="F42" s="5">
        <f>C42/16</f>
        <v>50.3125</v>
      </c>
      <c r="G42" s="1">
        <f t="shared" si="0"/>
        <v>48.601251398210294</v>
      </c>
      <c r="H42" s="2">
        <f>RANK(G42,$G$2:$G$70)</f>
        <v>61</v>
      </c>
    </row>
    <row r="43" spans="1:8" x14ac:dyDescent="0.3">
      <c r="A43">
        <v>43</v>
      </c>
      <c r="B43" s="4" t="s">
        <v>48</v>
      </c>
      <c r="C43">
        <v>2137</v>
      </c>
      <c r="D43" s="1">
        <f>(C43/MAX($C$2:$C$48))*100</f>
        <v>47.807606263982109</v>
      </c>
      <c r="E43" s="6">
        <v>85</v>
      </c>
      <c r="F43" s="5">
        <f>C43/25</f>
        <v>85.48</v>
      </c>
      <c r="G43" s="1">
        <f t="shared" si="0"/>
        <v>82.45893243847874</v>
      </c>
      <c r="H43" s="2">
        <f>RANK(G43,$G$2:$G$70)</f>
        <v>36</v>
      </c>
    </row>
    <row r="44" spans="1:8" x14ac:dyDescent="0.3">
      <c r="A44">
        <v>44</v>
      </c>
      <c r="B44" s="4" t="s">
        <v>49</v>
      </c>
      <c r="C44">
        <v>2073</v>
      </c>
      <c r="D44" s="1">
        <f>(C44/MAX($C$2:$C$48))*100</f>
        <v>46.375838926174495</v>
      </c>
      <c r="E44" s="6">
        <v>90</v>
      </c>
      <c r="F44" s="5">
        <f>C44/23</f>
        <v>90.130434782608702</v>
      </c>
      <c r="G44" s="1">
        <f t="shared" si="0"/>
        <v>86.963265246571353</v>
      </c>
      <c r="H44" s="2">
        <f>RANK(G44,$G$2:$G$70)</f>
        <v>18</v>
      </c>
    </row>
    <row r="45" spans="1:8" x14ac:dyDescent="0.3">
      <c r="A45">
        <v>45</v>
      </c>
      <c r="B45" s="4" t="s">
        <v>50</v>
      </c>
      <c r="C45">
        <v>1482</v>
      </c>
      <c r="D45" s="1">
        <f>(C45/MAX($C$2:$C$48))*100</f>
        <v>33.154362416107382</v>
      </c>
      <c r="E45" s="6">
        <v>77</v>
      </c>
      <c r="F45" s="5">
        <f>C45/19</f>
        <v>78</v>
      </c>
      <c r="G45" s="1">
        <f t="shared" si="0"/>
        <v>74.060805369127522</v>
      </c>
      <c r="H45" s="2">
        <f>RANK(G45,$G$2:$G$70)</f>
        <v>48</v>
      </c>
    </row>
    <row r="46" spans="1:8" x14ac:dyDescent="0.3">
      <c r="A46">
        <v>46</v>
      </c>
      <c r="B46" s="4" t="s">
        <v>51</v>
      </c>
      <c r="C46">
        <v>2621</v>
      </c>
      <c r="D46" s="1">
        <f>(C46/MAX($C$2:$C$48))*100</f>
        <v>58.635346756152131</v>
      </c>
      <c r="E46" s="6">
        <v>92</v>
      </c>
      <c r="F46" s="5">
        <f>C46/29</f>
        <v>90.379310344827587</v>
      </c>
      <c r="G46" s="1">
        <f t="shared" si="0"/>
        <v>89.453784617758245</v>
      </c>
      <c r="H46" s="2">
        <f>RANK(G46,$G$2:$G$70)</f>
        <v>9</v>
      </c>
    </row>
    <row r="47" spans="1:8" x14ac:dyDescent="0.3">
      <c r="A47">
        <v>47</v>
      </c>
      <c r="B47" s="4" t="s">
        <v>52</v>
      </c>
      <c r="C47">
        <v>2718</v>
      </c>
      <c r="D47" s="1">
        <f>(C47/MAX($C$2:$C$48))*100</f>
        <v>60.805369127516784</v>
      </c>
      <c r="E47" s="6">
        <v>95</v>
      </c>
      <c r="F47" s="5">
        <f>C47/29</f>
        <v>93.724137931034477</v>
      </c>
      <c r="G47" s="1">
        <f t="shared" si="0"/>
        <v>92.44051376996066</v>
      </c>
      <c r="H47" s="2">
        <f>RANK(G47,$G$2:$G$70)</f>
        <v>6</v>
      </c>
    </row>
    <row r="48" spans="1:8" x14ac:dyDescent="0.3">
      <c r="A48">
        <v>48</v>
      </c>
      <c r="B48" s="4" t="s">
        <v>53</v>
      </c>
      <c r="C48">
        <v>1545</v>
      </c>
      <c r="D48" s="1">
        <f>(C48/MAX($C$2:$C$48))*100</f>
        <v>34.563758389261743</v>
      </c>
      <c r="E48" s="6">
        <v>75</v>
      </c>
      <c r="F48" s="5">
        <f>C48/21</f>
        <v>73.571428571428569</v>
      </c>
      <c r="G48" s="1">
        <f t="shared" si="0"/>
        <v>71.983748801534034</v>
      </c>
      <c r="H48" s="2">
        <f>RANK(G48,$G$2:$G$70)</f>
        <v>51</v>
      </c>
    </row>
    <row r="49" spans="1:8" x14ac:dyDescent="0.3">
      <c r="A49">
        <v>49</v>
      </c>
      <c r="B49" s="4" t="s">
        <v>54</v>
      </c>
      <c r="C49">
        <v>1313</v>
      </c>
      <c r="D49" s="1">
        <f t="shared" ref="D49:D70" si="1">(C49/MAX($C$2:$C$48))*100</f>
        <v>29.373601789709173</v>
      </c>
      <c r="E49" s="6">
        <v>75</v>
      </c>
      <c r="F49" s="5">
        <f>C49/19</f>
        <v>69.10526315789474</v>
      </c>
      <c r="G49" s="1">
        <f t="shared" ref="G49:G70" si="2">D49*0.07+E49*0.8+F49*0.13</f>
        <v>71.039836335805958</v>
      </c>
      <c r="H49" s="2">
        <f>RANK(G49,$G$2:$G$70)</f>
        <v>52</v>
      </c>
    </row>
    <row r="50" spans="1:8" x14ac:dyDescent="0.3">
      <c r="A50">
        <v>50</v>
      </c>
      <c r="B50" s="4" t="s">
        <v>55</v>
      </c>
      <c r="C50">
        <v>2288</v>
      </c>
      <c r="D50" s="1">
        <f t="shared" si="1"/>
        <v>51.185682326621929</v>
      </c>
      <c r="E50" s="6">
        <v>92</v>
      </c>
      <c r="F50" s="5">
        <f>C50/25</f>
        <v>91.52</v>
      </c>
      <c r="G50" s="1">
        <f t="shared" si="2"/>
        <v>89.080597762863547</v>
      </c>
      <c r="H50" s="2">
        <f>RANK(G50,$G$2:$G$70)</f>
        <v>10</v>
      </c>
    </row>
    <row r="51" spans="1:8" x14ac:dyDescent="0.3">
      <c r="A51">
        <v>51</v>
      </c>
      <c r="B51" s="4" t="s">
        <v>56</v>
      </c>
      <c r="C51">
        <v>2385</v>
      </c>
      <c r="D51" s="1">
        <f t="shared" si="1"/>
        <v>53.355704697986575</v>
      </c>
      <c r="E51" s="6">
        <v>91.5</v>
      </c>
      <c r="F51" s="5">
        <f>C51/26</f>
        <v>91.730769230769226</v>
      </c>
      <c r="G51" s="1">
        <f t="shared" si="2"/>
        <v>88.859899328859058</v>
      </c>
      <c r="H51" s="2">
        <f>RANK(G51,$G$2:$G$70)</f>
        <v>11</v>
      </c>
    </row>
    <row r="52" spans="1:8" x14ac:dyDescent="0.3">
      <c r="A52">
        <v>52</v>
      </c>
      <c r="B52" s="4" t="s">
        <v>57</v>
      </c>
      <c r="C52">
        <v>1439</v>
      </c>
      <c r="D52" s="1">
        <f t="shared" si="1"/>
        <v>32.192393736017898</v>
      </c>
      <c r="E52" s="6">
        <v>75</v>
      </c>
      <c r="F52" s="5">
        <f>C52/19</f>
        <v>75.736842105263165</v>
      </c>
      <c r="G52" s="1">
        <f t="shared" si="2"/>
        <v>72.099257035205468</v>
      </c>
      <c r="H52" s="2">
        <f>RANK(G52,$G$2:$G$70)</f>
        <v>50</v>
      </c>
    </row>
    <row r="53" spans="1:8" x14ac:dyDescent="0.3">
      <c r="A53">
        <v>53</v>
      </c>
      <c r="B53" s="4" t="s">
        <v>58</v>
      </c>
      <c r="C53">
        <v>1841</v>
      </c>
      <c r="D53" s="1">
        <f t="shared" si="1"/>
        <v>41.185682326621922</v>
      </c>
      <c r="E53" s="6">
        <v>81</v>
      </c>
      <c r="F53" s="5">
        <f>C53/23</f>
        <v>80.043478260869563</v>
      </c>
      <c r="G53" s="1">
        <f t="shared" si="2"/>
        <v>78.088649936776577</v>
      </c>
      <c r="H53" s="2">
        <f>RANK(G53,$G$2:$G$70)</f>
        <v>43</v>
      </c>
    </row>
    <row r="54" spans="1:8" x14ac:dyDescent="0.3">
      <c r="A54">
        <v>54</v>
      </c>
      <c r="B54" s="4" t="s">
        <v>59</v>
      </c>
      <c r="C54">
        <v>2035</v>
      </c>
      <c r="D54" s="1">
        <f t="shared" si="1"/>
        <v>45.525727069351227</v>
      </c>
      <c r="E54" s="6">
        <v>93</v>
      </c>
      <c r="F54" s="5">
        <f>C54/22</f>
        <v>92.5</v>
      </c>
      <c r="G54" s="1">
        <f t="shared" si="2"/>
        <v>89.611800894854596</v>
      </c>
      <c r="H54" s="2">
        <f>RANK(G54,$G$2:$G$70)</f>
        <v>8</v>
      </c>
    </row>
    <row r="55" spans="1:8" x14ac:dyDescent="0.3">
      <c r="A55">
        <v>57</v>
      </c>
      <c r="B55" s="4" t="s">
        <v>60</v>
      </c>
      <c r="C55">
        <v>1716</v>
      </c>
      <c r="D55" s="1">
        <f t="shared" si="1"/>
        <v>38.38926174496644</v>
      </c>
      <c r="E55" s="6">
        <v>89</v>
      </c>
      <c r="F55" s="5">
        <f>C55/19</f>
        <v>90.315789473684205</v>
      </c>
      <c r="G55" s="1">
        <f t="shared" si="2"/>
        <v>85.628300953726608</v>
      </c>
      <c r="H55" s="2">
        <f>RANK(G55,$G$2:$G$70)</f>
        <v>21</v>
      </c>
    </row>
    <row r="56" spans="1:8" x14ac:dyDescent="0.3">
      <c r="A56">
        <v>58</v>
      </c>
      <c r="B56" s="4" t="s">
        <v>61</v>
      </c>
      <c r="C56">
        <v>1654</v>
      </c>
      <c r="D56" s="1">
        <f t="shared" si="1"/>
        <v>37.002237136465325</v>
      </c>
      <c r="E56" s="6">
        <v>83</v>
      </c>
      <c r="F56" s="5">
        <f>C56/20</f>
        <v>82.7</v>
      </c>
      <c r="G56" s="1">
        <f t="shared" si="2"/>
        <v>79.741156599552582</v>
      </c>
      <c r="H56" s="2">
        <f>RANK(G56,$G$2:$G$70)</f>
        <v>41</v>
      </c>
    </row>
    <row r="57" spans="1:8" x14ac:dyDescent="0.3">
      <c r="A57">
        <v>59</v>
      </c>
      <c r="B57" s="4" t="s">
        <v>62</v>
      </c>
      <c r="C57">
        <v>3118</v>
      </c>
      <c r="D57" s="1">
        <f t="shared" si="1"/>
        <v>69.753914988814316</v>
      </c>
      <c r="E57" s="6">
        <v>95</v>
      </c>
      <c r="F57" s="5">
        <f>C57/33</f>
        <v>94.484848484848484</v>
      </c>
      <c r="G57" s="1">
        <f t="shared" si="2"/>
        <v>93.165804352247306</v>
      </c>
      <c r="H57" s="2">
        <f>RANK(G57,$G$2:$G$70)</f>
        <v>5</v>
      </c>
    </row>
    <row r="58" spans="1:8" x14ac:dyDescent="0.3">
      <c r="A58">
        <v>60</v>
      </c>
      <c r="B58" s="4" t="s">
        <v>63</v>
      </c>
      <c r="C58">
        <v>1800</v>
      </c>
      <c r="D58" s="1">
        <f t="shared" si="1"/>
        <v>40.268456375838923</v>
      </c>
      <c r="E58" s="6">
        <v>85</v>
      </c>
      <c r="F58" s="5">
        <f>C58/21</f>
        <v>85.714285714285708</v>
      </c>
      <c r="G58" s="1">
        <f t="shared" si="2"/>
        <v>81.96164908916586</v>
      </c>
      <c r="H58" s="2">
        <f>RANK(G58,$G$2:$G$70)</f>
        <v>38</v>
      </c>
    </row>
    <row r="59" spans="1:8" x14ac:dyDescent="0.3">
      <c r="A59">
        <v>61</v>
      </c>
      <c r="B59" s="4" t="s">
        <v>64</v>
      </c>
      <c r="C59">
        <v>2748</v>
      </c>
      <c r="D59" s="1">
        <f t="shared" si="1"/>
        <v>61.476510067114098</v>
      </c>
      <c r="E59" s="6">
        <v>98</v>
      </c>
      <c r="F59" s="5">
        <f>C59/29</f>
        <v>94.758620689655174</v>
      </c>
      <c r="G59" s="1">
        <f t="shared" si="2"/>
        <v>95.021976394353175</v>
      </c>
      <c r="H59" s="2">
        <f>RANK(G59,$G$2:$G$70)</f>
        <v>2</v>
      </c>
    </row>
    <row r="60" spans="1:8" x14ac:dyDescent="0.3">
      <c r="A60">
        <v>62</v>
      </c>
      <c r="B60" s="4" t="s">
        <v>65</v>
      </c>
      <c r="C60">
        <v>1465</v>
      </c>
      <c r="D60" s="1">
        <f t="shared" si="1"/>
        <v>32.774049217002236</v>
      </c>
      <c r="E60" s="6">
        <v>80</v>
      </c>
      <c r="F60" s="5">
        <f>C60/19</f>
        <v>77.10526315789474</v>
      </c>
      <c r="G60" s="1">
        <f t="shared" si="2"/>
        <v>76.317867655716469</v>
      </c>
      <c r="H60" s="2">
        <f>RANK(G60,$G$2:$G$70)</f>
        <v>46</v>
      </c>
    </row>
    <row r="61" spans="1:8" x14ac:dyDescent="0.3">
      <c r="A61">
        <v>63</v>
      </c>
      <c r="B61" s="4" t="s">
        <v>66</v>
      </c>
      <c r="C61">
        <v>1640</v>
      </c>
      <c r="D61" s="1">
        <f t="shared" si="1"/>
        <v>36.68903803131991</v>
      </c>
      <c r="E61" s="6">
        <v>88</v>
      </c>
      <c r="F61" s="5">
        <f>C61/19</f>
        <v>86.315789473684205</v>
      </c>
      <c r="G61" s="1">
        <f t="shared" si="2"/>
        <v>84.189285293771349</v>
      </c>
      <c r="H61" s="2">
        <f>RANK(G61,$G$2:$G$70)</f>
        <v>28</v>
      </c>
    </row>
    <row r="62" spans="1:8" x14ac:dyDescent="0.3">
      <c r="A62">
        <v>64</v>
      </c>
      <c r="B62" s="4" t="s">
        <v>67</v>
      </c>
      <c r="C62">
        <v>1040</v>
      </c>
      <c r="D62" s="1">
        <f t="shared" si="1"/>
        <v>23.266219239373601</v>
      </c>
      <c r="E62" s="6">
        <v>70</v>
      </c>
      <c r="F62" s="5">
        <f>C62/15</f>
        <v>69.333333333333329</v>
      </c>
      <c r="G62" s="1">
        <f t="shared" si="2"/>
        <v>66.641968680089491</v>
      </c>
      <c r="H62" s="2">
        <f>RANK(G62,$G$2:$G$70)</f>
        <v>56</v>
      </c>
    </row>
    <row r="63" spans="1:8" x14ac:dyDescent="0.3">
      <c r="A63">
        <v>65</v>
      </c>
      <c r="B63" s="4" t="s">
        <v>68</v>
      </c>
      <c r="C63">
        <v>1923</v>
      </c>
      <c r="D63" s="1">
        <f t="shared" si="1"/>
        <v>43.020134228187921</v>
      </c>
      <c r="E63" s="6">
        <v>90</v>
      </c>
      <c r="F63" s="5">
        <f>C63/22</f>
        <v>87.409090909090907</v>
      </c>
      <c r="G63" s="1">
        <f t="shared" si="2"/>
        <v>86.374591214154975</v>
      </c>
      <c r="H63" s="2">
        <f>RANK(G63,$G$2:$G$70)</f>
        <v>20</v>
      </c>
    </row>
    <row r="64" spans="1:8" x14ac:dyDescent="0.3">
      <c r="A64">
        <v>66</v>
      </c>
      <c r="B64" s="4" t="s">
        <v>69</v>
      </c>
      <c r="C64">
        <v>1844</v>
      </c>
      <c r="D64" s="1">
        <f t="shared" si="1"/>
        <v>41.252796420581653</v>
      </c>
      <c r="E64" s="6">
        <v>89</v>
      </c>
      <c r="F64" s="5">
        <f>C64/21</f>
        <v>87.80952380952381</v>
      </c>
      <c r="G64" s="1">
        <f t="shared" si="2"/>
        <v>85.502933844678807</v>
      </c>
      <c r="H64" s="2">
        <f>RANK(G64,$G$2:$G$70)</f>
        <v>22</v>
      </c>
    </row>
    <row r="65" spans="1:8" x14ac:dyDescent="0.3">
      <c r="A65">
        <v>67</v>
      </c>
      <c r="B65" s="4" t="s">
        <v>70</v>
      </c>
      <c r="C65">
        <v>2155</v>
      </c>
      <c r="D65" s="1">
        <f t="shared" si="1"/>
        <v>48.210290827740494</v>
      </c>
      <c r="E65" s="6">
        <v>88</v>
      </c>
      <c r="F65" s="5">
        <f>C65/25</f>
        <v>86.2</v>
      </c>
      <c r="G65" s="1">
        <f t="shared" si="2"/>
        <v>84.980720357941848</v>
      </c>
      <c r="H65" s="2">
        <f>RANK(G65,$G$2:$G$70)</f>
        <v>23</v>
      </c>
    </row>
    <row r="66" spans="1:8" x14ac:dyDescent="0.3">
      <c r="A66">
        <v>68</v>
      </c>
      <c r="B66" s="4" t="s">
        <v>71</v>
      </c>
      <c r="C66">
        <v>1505</v>
      </c>
      <c r="D66" s="1">
        <f t="shared" si="1"/>
        <v>33.66890380313199</v>
      </c>
      <c r="E66" s="6">
        <v>80</v>
      </c>
      <c r="F66" s="5">
        <f>C66/19</f>
        <v>79.21052631578948</v>
      </c>
      <c r="G66" s="1">
        <f t="shared" si="2"/>
        <v>76.654191687271876</v>
      </c>
      <c r="H66" s="2">
        <f>RANK(G66,$G$2:$G$70)</f>
        <v>45</v>
      </c>
    </row>
    <row r="67" spans="1:8" x14ac:dyDescent="0.3">
      <c r="A67">
        <v>69</v>
      </c>
      <c r="B67" s="4" t="s">
        <v>72</v>
      </c>
      <c r="C67">
        <v>2377</v>
      </c>
      <c r="D67" s="1">
        <f t="shared" si="1"/>
        <v>53.176733780760621</v>
      </c>
      <c r="E67" s="6">
        <v>98</v>
      </c>
      <c r="F67" s="5">
        <f>C67/25</f>
        <v>95.08</v>
      </c>
      <c r="G67" s="1">
        <f t="shared" si="2"/>
        <v>94.482771364653246</v>
      </c>
      <c r="H67" s="2">
        <f>RANK(G67,$G$2:$G$70)</f>
        <v>3</v>
      </c>
    </row>
    <row r="68" spans="1:8" x14ac:dyDescent="0.3">
      <c r="A68">
        <v>71</v>
      </c>
      <c r="B68" s="4" t="s">
        <v>73</v>
      </c>
      <c r="C68">
        <v>1489</v>
      </c>
      <c r="D68" s="1">
        <f t="shared" si="1"/>
        <v>33.31096196868009</v>
      </c>
      <c r="E68" s="6">
        <v>83.5</v>
      </c>
      <c r="F68" s="5">
        <f>C68/18</f>
        <v>82.722222222222229</v>
      </c>
      <c r="G68" s="1">
        <f t="shared" si="2"/>
        <v>79.885656226696497</v>
      </c>
      <c r="H68" s="2">
        <f>RANK(G68,$G$2:$G$70)</f>
        <v>40</v>
      </c>
    </row>
    <row r="69" spans="1:8" x14ac:dyDescent="0.3">
      <c r="A69">
        <v>76</v>
      </c>
      <c r="B69" s="4" t="s">
        <v>74</v>
      </c>
      <c r="C69">
        <v>1487</v>
      </c>
      <c r="D69" s="1">
        <f t="shared" si="1"/>
        <v>33.266219239373598</v>
      </c>
      <c r="E69" s="6">
        <v>89</v>
      </c>
      <c r="F69" s="5">
        <f>C69/17</f>
        <v>87.470588235294116</v>
      </c>
      <c r="G69" s="1">
        <f t="shared" si="2"/>
        <v>84.8998118173444</v>
      </c>
      <c r="H69" s="2">
        <f>RANK(G69,$G$2:$G$70)</f>
        <v>25</v>
      </c>
    </row>
    <row r="70" spans="1:8" x14ac:dyDescent="0.3">
      <c r="A70">
        <v>78</v>
      </c>
      <c r="B70" s="4" t="s">
        <v>75</v>
      </c>
      <c r="C70">
        <v>1870</v>
      </c>
      <c r="D70" s="1">
        <f t="shared" si="1"/>
        <v>41.834451901565991</v>
      </c>
      <c r="E70" s="6">
        <v>88</v>
      </c>
      <c r="F70" s="5">
        <f>C70/21</f>
        <v>89.047619047619051</v>
      </c>
      <c r="G70" s="1">
        <f t="shared" si="2"/>
        <v>84.9046021093001</v>
      </c>
      <c r="H70" s="2">
        <f>RANK(G70,$G$2:$G$70)</f>
        <v>24</v>
      </c>
    </row>
    <row r="72" spans="1:8" x14ac:dyDescent="0.3">
      <c r="B72" t="s">
        <v>77</v>
      </c>
    </row>
    <row r="73" spans="1:8" x14ac:dyDescent="0.3">
      <c r="A73">
        <v>9</v>
      </c>
      <c r="B73" t="s">
        <v>78</v>
      </c>
    </row>
    <row r="74" spans="1:8" x14ac:dyDescent="0.3">
      <c r="A74">
        <v>55</v>
      </c>
      <c r="B74" t="s">
        <v>79</v>
      </c>
    </row>
    <row r="75" spans="1:8" x14ac:dyDescent="0.3">
      <c r="A75">
        <v>56</v>
      </c>
      <c r="B75" t="s">
        <v>80</v>
      </c>
    </row>
    <row r="76" spans="1:8" x14ac:dyDescent="0.3">
      <c r="A76">
        <v>70</v>
      </c>
      <c r="B76" t="s">
        <v>81</v>
      </c>
    </row>
    <row r="77" spans="1:8" x14ac:dyDescent="0.3">
      <c r="A77">
        <v>72</v>
      </c>
      <c r="B77" t="s">
        <v>82</v>
      </c>
    </row>
    <row r="78" spans="1:8" x14ac:dyDescent="0.3">
      <c r="A78">
        <v>73</v>
      </c>
      <c r="B78" t="s">
        <v>83</v>
      </c>
    </row>
    <row r="79" spans="1:8" x14ac:dyDescent="0.3">
      <c r="A79">
        <v>74</v>
      </c>
      <c r="B79" t="s">
        <v>84</v>
      </c>
    </row>
    <row r="80" spans="1:8" x14ac:dyDescent="0.3">
      <c r="A80">
        <v>75</v>
      </c>
      <c r="B80" t="s">
        <v>85</v>
      </c>
    </row>
    <row r="81" spans="1:2" x14ac:dyDescent="0.3">
      <c r="A81">
        <v>77</v>
      </c>
      <c r="B81" t="s">
        <v>86</v>
      </c>
    </row>
  </sheetData>
  <autoFilter ref="A1:H61">
    <sortState ref="A2:H74">
      <sortCondition ref="A1:A64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주성훈</cp:lastModifiedBy>
  <dcterms:created xsi:type="dcterms:W3CDTF">2015-04-05T04:12:40Z</dcterms:created>
  <dcterms:modified xsi:type="dcterms:W3CDTF">2019-04-06T14:19:25Z</dcterms:modified>
</cp:coreProperties>
</file>