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BAT\kbmsnet_bmsevent\party_pabat\tab_page\2024\"/>
    </mc:Choice>
  </mc:AlternateContent>
  <xr:revisionPtr revIDLastSave="0" documentId="13_ncr:1_{AA63F8DF-5F58-46E3-93EF-E39F1E9C9CD8}" xr6:coauthVersionLast="47" xr6:coauthVersionMax="47" xr10:uidLastSave="{00000000-0000-0000-0000-000000000000}"/>
  <bookViews>
    <workbookView xWindow="58830" yWindow="75" windowWidth="28710" windowHeight="156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Sheet1!$A$1:$H$34</definedName>
  </definedNames>
  <calcPr calcId="191029"/>
</workbook>
</file>

<file path=xl/calcChain.xml><?xml version="1.0" encoding="utf-8"?>
<calcChain xmlns="http://schemas.openxmlformats.org/spreadsheetml/2006/main">
  <c r="F18" i="1" l="1"/>
  <c r="F8" i="1"/>
  <c r="F11" i="1"/>
  <c r="F27" i="1"/>
  <c r="F15" i="1"/>
  <c r="F36" i="1"/>
  <c r="F28" i="1"/>
  <c r="F33" i="1"/>
  <c r="F24" i="1"/>
  <c r="F9" i="1"/>
  <c r="F17" i="1"/>
  <c r="F7" i="1"/>
  <c r="F22" i="1"/>
  <c r="F10" i="1"/>
  <c r="F12" i="1"/>
  <c r="F38" i="1"/>
  <c r="F14" i="1"/>
  <c r="F30" i="1"/>
  <c r="F21" i="1"/>
  <c r="F13" i="1"/>
  <c r="F6" i="1"/>
  <c r="F4" i="1"/>
  <c r="F25" i="1"/>
  <c r="C25" i="1"/>
  <c r="F5" i="1"/>
  <c r="C5" i="1"/>
  <c r="F3" i="1"/>
  <c r="C3" i="1"/>
  <c r="F32" i="1"/>
  <c r="F26" i="1"/>
  <c r="F29" i="1"/>
  <c r="F19" i="1"/>
  <c r="F35" i="1"/>
  <c r="F31" i="1"/>
  <c r="F37" i="1"/>
  <c r="E37" i="1"/>
  <c r="C37" i="1"/>
  <c r="F34" i="1"/>
  <c r="F16" i="1"/>
  <c r="F23" i="1"/>
  <c r="F20" i="1"/>
  <c r="F2" i="1"/>
  <c r="D20" i="1"/>
  <c r="G20" i="1" s="1"/>
  <c r="D23" i="1"/>
  <c r="D16" i="1"/>
  <c r="G16" i="1" s="1"/>
  <c r="D34" i="1"/>
  <c r="G34" i="1" s="1"/>
  <c r="D37" i="1"/>
  <c r="G37" i="1" s="1"/>
  <c r="D31" i="1"/>
  <c r="D35" i="1"/>
  <c r="D19" i="1"/>
  <c r="D29" i="1"/>
  <c r="D26" i="1"/>
  <c r="D32" i="1"/>
  <c r="G32" i="1" s="1"/>
  <c r="D3" i="1"/>
  <c r="D5" i="1"/>
  <c r="D25" i="1"/>
  <c r="D4" i="1"/>
  <c r="D6" i="1"/>
  <c r="D13" i="1"/>
  <c r="D21" i="1"/>
  <c r="D30" i="1"/>
  <c r="G30" i="1" s="1"/>
  <c r="D14" i="1"/>
  <c r="D38" i="1"/>
  <c r="G38" i="1" s="1"/>
  <c r="D12" i="1"/>
  <c r="D10" i="1"/>
  <c r="D22" i="1"/>
  <c r="G22" i="1" s="1"/>
  <c r="D7" i="1"/>
  <c r="D17" i="1"/>
  <c r="D9" i="1"/>
  <c r="D24" i="1"/>
  <c r="D33" i="1"/>
  <c r="D28" i="1"/>
  <c r="D36" i="1"/>
  <c r="G36" i="1" s="1"/>
  <c r="D15" i="1"/>
  <c r="D27" i="1"/>
  <c r="G27" i="1" s="1"/>
  <c r="D11" i="1"/>
  <c r="D8" i="1"/>
  <c r="G8" i="1" s="1"/>
  <c r="D18" i="1"/>
  <c r="G18" i="1" s="1"/>
  <c r="D2" i="1"/>
  <c r="G2" i="1" s="1"/>
  <c r="G26" i="1" l="1"/>
  <c r="G25" i="1"/>
  <c r="G29" i="1"/>
  <c r="G7" i="1"/>
  <c r="G17" i="1"/>
  <c r="G35" i="1"/>
  <c r="H35" i="1" s="1"/>
  <c r="G11" i="1"/>
  <c r="G28" i="1"/>
  <c r="G33" i="1"/>
  <c r="G24" i="1"/>
  <c r="G10" i="1"/>
  <c r="G12" i="1"/>
  <c r="H12" i="1" s="1"/>
  <c r="G6" i="1"/>
  <c r="G3" i="1"/>
  <c r="H20" i="1" s="1"/>
  <c r="G19" i="1"/>
  <c r="H19" i="1" s="1"/>
  <c r="G23" i="1"/>
  <c r="G5" i="1"/>
  <c r="H36" i="1" s="1"/>
  <c r="G21" i="1"/>
  <c r="G15" i="1"/>
  <c r="G9" i="1"/>
  <c r="G13" i="1"/>
  <c r="G31" i="1"/>
  <c r="G4" i="1"/>
  <c r="G14" i="1"/>
  <c r="H7" i="1" l="1"/>
  <c r="H6" i="1"/>
  <c r="H30" i="1"/>
  <c r="H16" i="1"/>
  <c r="H21" i="1"/>
  <c r="H29" i="1"/>
  <c r="H14" i="1"/>
  <c r="H24" i="1"/>
  <c r="H37" i="1"/>
  <c r="H5" i="1"/>
  <c r="H25" i="1"/>
  <c r="H4" i="1"/>
  <c r="H31" i="1"/>
  <c r="H9" i="1"/>
  <c r="H17" i="1"/>
  <c r="H23" i="1"/>
  <c r="H38" i="1"/>
  <c r="H18" i="1"/>
  <c r="H27" i="1"/>
  <c r="H32" i="1"/>
  <c r="H8" i="1"/>
  <c r="H3" i="1"/>
  <c r="H22" i="1"/>
  <c r="H26" i="1"/>
  <c r="H10" i="1"/>
  <c r="H13" i="1"/>
  <c r="H33" i="1"/>
  <c r="H28" i="1"/>
  <c r="H15" i="1"/>
  <c r="H11" i="1"/>
  <c r="H34" i="1"/>
  <c r="H2" i="1"/>
</calcChain>
</file>

<file path=xl/sharedStrings.xml><?xml version="1.0" encoding="utf-8"?>
<sst xmlns="http://schemas.openxmlformats.org/spreadsheetml/2006/main" count="50" uniqueCount="50">
  <si>
    <t>Out of Competition Side</t>
    <phoneticPr fontId="1" type="noConversion"/>
  </si>
  <si>
    <t>No.</t>
    <phoneticPr fontId="1" type="noConversion"/>
  </si>
  <si>
    <t>Title</t>
    <phoneticPr fontId="1" type="noConversion"/>
  </si>
  <si>
    <t>Total</t>
    <phoneticPr fontId="1" type="noConversion"/>
  </si>
  <si>
    <t>Total share</t>
    <phoneticPr fontId="1" type="noConversion"/>
  </si>
  <si>
    <t>Median</t>
    <phoneticPr fontId="1" type="noConversion"/>
  </si>
  <si>
    <t>Average</t>
    <phoneticPr fontId="1" type="noConversion"/>
  </si>
  <si>
    <t>PABAT point</t>
    <phoneticPr fontId="1" type="noConversion"/>
  </si>
  <si>
    <t>Rank</t>
    <phoneticPr fontId="1" type="noConversion"/>
  </si>
  <si>
    <t>Indira</t>
    <phoneticPr fontId="1" type="noConversion"/>
  </si>
  <si>
    <t>Dividing line</t>
    <phoneticPr fontId="1" type="noConversion"/>
  </si>
  <si>
    <t>風雲カラクリ月華城</t>
    <phoneticPr fontId="1" type="noConversion"/>
  </si>
  <si>
    <t>Surge of Desire</t>
    <phoneticPr fontId="1" type="noConversion"/>
  </si>
  <si>
    <t>Oceam</t>
    <phoneticPr fontId="1" type="noConversion"/>
  </si>
  <si>
    <t>Back Home</t>
    <phoneticPr fontId="1" type="noConversion"/>
  </si>
  <si>
    <t>LUNA addiction</t>
    <phoneticPr fontId="1" type="noConversion"/>
  </si>
  <si>
    <t>Effect</t>
    <phoneticPr fontId="1" type="noConversion"/>
  </si>
  <si>
    <t>recall</t>
    <phoneticPr fontId="1" type="noConversion"/>
  </si>
  <si>
    <t>Grotto</t>
    <phoneticPr fontId="1" type="noConversion"/>
  </si>
  <si>
    <t>Speeding Bullet - Pabat 2024 Remix</t>
    <phoneticPr fontId="1" type="noConversion"/>
  </si>
  <si>
    <t>Bad Boy</t>
    <phoneticPr fontId="1" type="noConversion"/>
  </si>
  <si>
    <t>Hexahedron</t>
    <phoneticPr fontId="1" type="noConversion"/>
  </si>
  <si>
    <t>Silving Strength</t>
    <phoneticPr fontId="1" type="noConversion"/>
  </si>
  <si>
    <t>超有名になりたいっ！</t>
    <phoneticPr fontId="1" type="noConversion"/>
  </si>
  <si>
    <t>《〇ヮ〇》</t>
    <phoneticPr fontId="1" type="noConversion"/>
  </si>
  <si>
    <t>Outbreak</t>
    <phoneticPr fontId="1" type="noConversion"/>
  </si>
  <si>
    <t>artificial nature</t>
    <phoneticPr fontId="1" type="noConversion"/>
  </si>
  <si>
    <t>MacGuffin #23</t>
    <phoneticPr fontId="1" type="noConversion"/>
  </si>
  <si>
    <t>Welcome To My Fantasy!!</t>
    <phoneticPr fontId="1" type="noConversion"/>
  </si>
  <si>
    <t>저 별 너머로</t>
    <phoneticPr fontId="1" type="noConversion"/>
  </si>
  <si>
    <t>ONE</t>
    <phoneticPr fontId="1" type="noConversion"/>
  </si>
  <si>
    <t>shuttle explosion!!</t>
    <phoneticPr fontId="1" type="noConversion"/>
  </si>
  <si>
    <t>Anti</t>
    <phoneticPr fontId="1" type="noConversion"/>
  </si>
  <si>
    <t>닿지 않아, 저렇게 쏟아지는 화려한 빛들이</t>
    <phoneticPr fontId="1" type="noConversion"/>
  </si>
  <si>
    <t>NIGHT RIDE</t>
    <phoneticPr fontId="1" type="noConversion"/>
  </si>
  <si>
    <t>우산용사</t>
    <phoneticPr fontId="1" type="noConversion"/>
  </si>
  <si>
    <t>MacGuffin #24</t>
    <phoneticPr fontId="1" type="noConversion"/>
  </si>
  <si>
    <t>異世界への穴</t>
    <phoneticPr fontId="1" type="noConversion"/>
  </si>
  <si>
    <t>NIGHTMARE</t>
    <phoneticPr fontId="1" type="noConversion"/>
  </si>
  <si>
    <t>ethe-realize</t>
    <phoneticPr fontId="1" type="noConversion"/>
  </si>
  <si>
    <t>Be Free</t>
    <phoneticPr fontId="1" type="noConversion"/>
  </si>
  <si>
    <t>새벽녘에.. (at dawn)</t>
    <phoneticPr fontId="1" type="noConversion"/>
  </si>
  <si>
    <t>凛罪</t>
    <phoneticPr fontId="1" type="noConversion"/>
  </si>
  <si>
    <t>Reincarnated as a Toast: Please don't eat</t>
    <phoneticPr fontId="1" type="noConversion"/>
  </si>
  <si>
    <t>D-75</t>
    <phoneticPr fontId="1" type="noConversion"/>
  </si>
  <si>
    <t>Phantom in the Blue Zone</t>
    <phoneticPr fontId="1" type="noConversion"/>
  </si>
  <si>
    <t>sentences strung</t>
    <phoneticPr fontId="1" type="noConversion"/>
  </si>
  <si>
    <t>Invincible in my world</t>
    <phoneticPr fontId="1" type="noConversion"/>
  </si>
  <si>
    <t>kkachi's song (for 2022) -extended-</t>
    <phoneticPr fontId="1" type="noConversion"/>
  </si>
  <si>
    <t>Sketch@Detroit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</si>
</sst>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8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Yu Gothic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quotePrefix="1">
      <alignment vertical="center"/>
    </xf>
    <xf numFmtId="49" fontId="4" fillId="0" borderId="0" xfId="1" quotePrefix="1" applyNumberFormat="1" applyFont="1">
      <alignment vertical="center"/>
    </xf>
    <xf numFmtId="2" fontId="0" fillId="0" borderId="0" xfId="0" applyNumberFormat="1">
      <alignment vertical="center"/>
    </xf>
    <xf numFmtId="0" fontId="5" fillId="0" borderId="0" xfId="0" quotePrefix="1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etch@Detro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B4" sqref="B4"/>
    </sheetView>
  </sheetViews>
  <sheetFormatPr defaultRowHeight="16.5"/>
  <cols>
    <col min="1" max="1" width="9.125" customWidth="1"/>
    <col min="2" max="2" width="54.5" bestFit="1" customWidth="1"/>
    <col min="4" max="4" width="11.625" bestFit="1" customWidth="1"/>
    <col min="5" max="6" width="10" customWidth="1"/>
    <col min="7" max="7" width="16.625" style="1" bestFit="1" customWidth="1"/>
    <col min="8" max="8" width="9" style="2"/>
  </cols>
  <sheetData>
    <row r="1" spans="1:8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2" t="s">
        <v>8</v>
      </c>
    </row>
    <row r="2" spans="1:8">
      <c r="A2">
        <v>1</v>
      </c>
      <c r="B2" t="s">
        <v>9</v>
      </c>
      <c r="C2">
        <v>3836</v>
      </c>
      <c r="D2" s="1">
        <f>(C2/MAX($C$2:$C$38))*100</f>
        <v>100</v>
      </c>
      <c r="E2" s="5">
        <v>95</v>
      </c>
      <c r="F2" s="8">
        <f>C2/42</f>
        <v>91.333333333333329</v>
      </c>
      <c r="G2" s="1">
        <f>D2*0.07+E2*0.8+F2*0.13</f>
        <v>94.873333333333335</v>
      </c>
      <c r="H2" s="2">
        <f>RANK(G2,$G$2:$G$38)</f>
        <v>1</v>
      </c>
    </row>
    <row r="3" spans="1:8">
      <c r="A3">
        <v>15</v>
      </c>
      <c r="B3" s="7" t="s">
        <v>23</v>
      </c>
      <c r="C3">
        <f>3647</f>
        <v>3647</v>
      </c>
      <c r="D3" s="1">
        <f>(C3/MAX($C$2:$C$38))*100</f>
        <v>95.072992700729927</v>
      </c>
      <c r="E3" s="5">
        <v>93.5</v>
      </c>
      <c r="F3" s="8">
        <f>C3/40</f>
        <v>91.174999999999997</v>
      </c>
      <c r="G3" s="1">
        <f>D3*0.07+E3*0.8+F3*0.13</f>
        <v>93.307859489051097</v>
      </c>
      <c r="H3" s="2">
        <f>RANK(G3,$G$2:$G$38)</f>
        <v>2</v>
      </c>
    </row>
    <row r="4" spans="1:8">
      <c r="A4">
        <v>18</v>
      </c>
      <c r="B4" t="s">
        <v>26</v>
      </c>
      <c r="C4">
        <v>3712</v>
      </c>
      <c r="D4" s="1">
        <f>(C4/MAX($C$2:$C$38))*100</f>
        <v>96.767466110531814</v>
      </c>
      <c r="E4" s="5">
        <v>91.5</v>
      </c>
      <c r="F4" s="8">
        <f>C4/42</f>
        <v>88.38095238095238</v>
      </c>
      <c r="G4" s="1">
        <f>D4*0.07+E4*0.8+F4*0.13</f>
        <v>91.463246437261034</v>
      </c>
      <c r="H4" s="2">
        <f>RANK(G4,$G$2:$G$38)</f>
        <v>3</v>
      </c>
    </row>
    <row r="5" spans="1:8" ht="18.75">
      <c r="A5">
        <v>16</v>
      </c>
      <c r="B5" s="9" t="s">
        <v>24</v>
      </c>
      <c r="C5">
        <f>3732</f>
        <v>3732</v>
      </c>
      <c r="D5" s="1">
        <f>(C5/MAX($C$2:$C$38))*100</f>
        <v>97.288842544317006</v>
      </c>
      <c r="E5" s="5">
        <v>90</v>
      </c>
      <c r="F5" s="8">
        <f>C5/42</f>
        <v>88.857142857142861</v>
      </c>
      <c r="G5" s="1">
        <f>D5*0.07+E5*0.8+F5*0.13</f>
        <v>90.361647549530758</v>
      </c>
      <c r="H5" s="2">
        <f>RANK(G5,$G$2:$G$38)</f>
        <v>4</v>
      </c>
    </row>
    <row r="6" spans="1:8">
      <c r="A6">
        <v>19</v>
      </c>
      <c r="B6" t="s">
        <v>27</v>
      </c>
      <c r="C6">
        <v>3091</v>
      </c>
      <c r="D6" s="1">
        <f>(C6/MAX($C$2:$C$38))*100</f>
        <v>80.578727841501561</v>
      </c>
      <c r="E6" s="5">
        <v>90</v>
      </c>
      <c r="F6" s="8">
        <f>C6/36</f>
        <v>85.861111111111114</v>
      </c>
      <c r="G6" s="1">
        <f>D6*0.07+E6*0.8+F6*0.13</f>
        <v>88.802455393349547</v>
      </c>
      <c r="H6" s="2">
        <f>RANK(G6,$G$2:$G$38)</f>
        <v>5</v>
      </c>
    </row>
    <row r="7" spans="1:8">
      <c r="A7">
        <v>28</v>
      </c>
      <c r="B7" t="s">
        <v>36</v>
      </c>
      <c r="C7">
        <v>2822</v>
      </c>
      <c r="D7" s="1">
        <f>(C7/MAX($C$2:$C$38))*100</f>
        <v>73.566214807090731</v>
      </c>
      <c r="E7" s="5">
        <v>90</v>
      </c>
      <c r="F7" s="8">
        <f>C7/32</f>
        <v>88.1875</v>
      </c>
      <c r="G7" s="1">
        <f>D7*0.07+E7*0.8+F7*0.13</f>
        <v>88.614010036496353</v>
      </c>
      <c r="H7" s="2">
        <f>RANK(G7,$G$2:$G$38)</f>
        <v>6</v>
      </c>
    </row>
    <row r="8" spans="1:8">
      <c r="A8">
        <v>42</v>
      </c>
      <c r="B8" s="4" t="s">
        <v>48</v>
      </c>
      <c r="C8">
        <v>2654</v>
      </c>
      <c r="D8" s="1">
        <f>(C8/MAX($C$2:$C$38))*100</f>
        <v>69.1866527632951</v>
      </c>
      <c r="E8" s="5">
        <v>90</v>
      </c>
      <c r="F8" s="8">
        <f>C8/30</f>
        <v>88.466666666666669</v>
      </c>
      <c r="G8" s="1">
        <f>D8*0.07+E8*0.8+F8*0.13</f>
        <v>88.343732360097334</v>
      </c>
      <c r="H8" s="2">
        <f>RANK(G8,$G$2:$G$38)</f>
        <v>7</v>
      </c>
    </row>
    <row r="9" spans="1:8">
      <c r="A9">
        <v>30</v>
      </c>
      <c r="B9" t="s">
        <v>38</v>
      </c>
      <c r="C9">
        <v>2891</v>
      </c>
      <c r="D9" s="1">
        <f>(C9/MAX($C$2:$C$38))*100</f>
        <v>75.364963503649633</v>
      </c>
      <c r="E9" s="5">
        <v>90</v>
      </c>
      <c r="F9" s="8">
        <f>C9/34</f>
        <v>85.029411764705884</v>
      </c>
      <c r="G9" s="1">
        <f>D9*0.07+E9*0.8+F9*0.13</f>
        <v>88.329370974667228</v>
      </c>
      <c r="H9" s="2">
        <f>RANK(G9,$G$2:$G$38)</f>
        <v>8</v>
      </c>
    </row>
    <row r="10" spans="1:8">
      <c r="A10">
        <v>26</v>
      </c>
      <c r="B10" s="6" t="s">
        <v>34</v>
      </c>
      <c r="C10">
        <v>3033</v>
      </c>
      <c r="D10" s="1">
        <f>(C10/MAX($C$2:$C$38))*100</f>
        <v>79.066736183524498</v>
      </c>
      <c r="E10" s="5">
        <v>87</v>
      </c>
      <c r="F10" s="8">
        <f>C10/36</f>
        <v>84.25</v>
      </c>
      <c r="G10" s="1">
        <f>D10*0.07+E10*0.8+F10*0.13</f>
        <v>86.087171532846725</v>
      </c>
      <c r="H10" s="2">
        <f>RANK(G10,$G$2:$G$38)</f>
        <v>9</v>
      </c>
    </row>
    <row r="11" spans="1:8">
      <c r="A11">
        <v>40</v>
      </c>
      <c r="B11" s="4" t="s">
        <v>47</v>
      </c>
      <c r="C11">
        <v>2510</v>
      </c>
      <c r="D11" s="1">
        <f>(C11/MAX($C$2:$C$38))*100</f>
        <v>65.432742440041707</v>
      </c>
      <c r="E11" s="5">
        <v>87.5</v>
      </c>
      <c r="F11" s="8">
        <f>C11/30</f>
        <v>83.666666666666671</v>
      </c>
      <c r="G11" s="1">
        <f>D11*0.07+E11*0.8+F11*0.13</f>
        <v>85.456958637469583</v>
      </c>
      <c r="H11" s="2">
        <f>RANK(G11,$G$2:$G$38)</f>
        <v>10</v>
      </c>
    </row>
    <row r="12" spans="1:8">
      <c r="A12">
        <v>25</v>
      </c>
      <c r="B12" t="s">
        <v>33</v>
      </c>
      <c r="C12">
        <v>2519</v>
      </c>
      <c r="D12" s="1">
        <f>(C12/MAX($C$2:$C$38))*100</f>
        <v>65.667361835245046</v>
      </c>
      <c r="E12" s="5">
        <v>86</v>
      </c>
      <c r="F12" s="8">
        <f>C12/30</f>
        <v>83.966666666666669</v>
      </c>
      <c r="G12" s="1">
        <f>D12*0.07+E12*0.8+F12*0.13</f>
        <v>84.312381995133819</v>
      </c>
      <c r="H12" s="2">
        <f>RANK(G12,$G$2:$G$38)</f>
        <v>11</v>
      </c>
    </row>
    <row r="13" spans="1:8">
      <c r="A13">
        <v>20</v>
      </c>
      <c r="B13" t="s">
        <v>28</v>
      </c>
      <c r="C13">
        <v>3103</v>
      </c>
      <c r="D13" s="1">
        <f>(C13/MAX($C$2:$C$38))*100</f>
        <v>80.891553701772679</v>
      </c>
      <c r="E13" s="5">
        <v>85</v>
      </c>
      <c r="F13" s="8">
        <f>C13/38</f>
        <v>81.65789473684211</v>
      </c>
      <c r="G13" s="1">
        <f>D13*0.07+E13*0.8+F13*0.13</f>
        <v>84.277935074913572</v>
      </c>
      <c r="H13" s="2">
        <f>RANK(G13,$G$2:$G$38)</f>
        <v>12</v>
      </c>
    </row>
    <row r="14" spans="1:8">
      <c r="A14">
        <v>23</v>
      </c>
      <c r="B14" t="s">
        <v>31</v>
      </c>
      <c r="C14">
        <v>2793</v>
      </c>
      <c r="D14" s="1">
        <f>(C14/MAX($C$2:$C$38))*100</f>
        <v>72.810218978102199</v>
      </c>
      <c r="E14" s="5">
        <v>85</v>
      </c>
      <c r="F14" s="8">
        <f>C14/34</f>
        <v>82.147058823529406</v>
      </c>
      <c r="G14" s="1">
        <f>D14*0.07+E14*0.8+F14*0.13</f>
        <v>83.775832975525972</v>
      </c>
      <c r="H14" s="2">
        <f>RANK(G14,$G$2:$G$38)</f>
        <v>13</v>
      </c>
    </row>
    <row r="15" spans="1:8">
      <c r="A15">
        <v>38</v>
      </c>
      <c r="B15" s="4" t="s">
        <v>45</v>
      </c>
      <c r="C15">
        <v>2568</v>
      </c>
      <c r="D15" s="1">
        <f>(C15/MAX($C$2:$C$38))*100</f>
        <v>66.94473409801877</v>
      </c>
      <c r="E15" s="5">
        <v>85</v>
      </c>
      <c r="F15" s="8">
        <f>C15/31</f>
        <v>82.838709677419359</v>
      </c>
      <c r="G15" s="1">
        <f>D15*0.07+E15*0.8+F15*0.13</f>
        <v>83.455163644925833</v>
      </c>
      <c r="H15" s="2">
        <f>RANK(G15,$G$2:$G$38)</f>
        <v>14</v>
      </c>
    </row>
    <row r="16" spans="1:8">
      <c r="A16">
        <v>4</v>
      </c>
      <c r="B16" t="s">
        <v>12</v>
      </c>
      <c r="C16">
        <v>2642</v>
      </c>
      <c r="D16" s="1">
        <f>(C16/MAX($C$2:$C$38))*100</f>
        <v>68.873826903023982</v>
      </c>
      <c r="E16" s="5">
        <v>85</v>
      </c>
      <c r="F16" s="8">
        <f>C16/33</f>
        <v>80.060606060606062</v>
      </c>
      <c r="G16" s="1">
        <f>D16*0.07+E16*0.8+F16*0.13</f>
        <v>83.229046671090458</v>
      </c>
      <c r="H16" s="2">
        <f>RANK(G16,$G$2:$G$38)</f>
        <v>15</v>
      </c>
    </row>
    <row r="17" spans="1:8">
      <c r="A17">
        <v>29</v>
      </c>
      <c r="B17" s="6" t="s">
        <v>37</v>
      </c>
      <c r="C17">
        <v>2871</v>
      </c>
      <c r="D17" s="1">
        <f>(C17/MAX($C$2:$C$38))*100</f>
        <v>74.843587069864441</v>
      </c>
      <c r="E17" s="5">
        <v>84</v>
      </c>
      <c r="F17" s="8">
        <f>C17/35</f>
        <v>82.028571428571425</v>
      </c>
      <c r="G17" s="1">
        <f>D17*0.07+E17*0.8+F17*0.13</f>
        <v>83.102765380604808</v>
      </c>
      <c r="H17" s="2">
        <f>RANK(G17,$G$2:$G$38)</f>
        <v>16</v>
      </c>
    </row>
    <row r="18" spans="1:8">
      <c r="A18">
        <v>43</v>
      </c>
      <c r="B18" t="s">
        <v>49</v>
      </c>
      <c r="C18">
        <v>2173</v>
      </c>
      <c r="D18" s="1">
        <f>(C18/MAX($C$2:$C$38))*100</f>
        <v>56.647549530761211</v>
      </c>
      <c r="E18" s="5">
        <v>84</v>
      </c>
      <c r="F18" s="8">
        <f>C18/27</f>
        <v>80.481481481481481</v>
      </c>
      <c r="G18" s="1">
        <f>D18*0.07+E18*0.8+F18*0.13</f>
        <v>81.627921059745887</v>
      </c>
      <c r="H18" s="2">
        <f>RANK(G18,$G$2:$G$38)</f>
        <v>17</v>
      </c>
    </row>
    <row r="19" spans="1:8">
      <c r="A19">
        <v>9</v>
      </c>
      <c r="B19" t="s">
        <v>17</v>
      </c>
      <c r="C19">
        <v>2563</v>
      </c>
      <c r="D19" s="1">
        <f>(C19/MAX($C$2:$C$38))*100</f>
        <v>66.814389989572476</v>
      </c>
      <c r="E19" s="5">
        <v>80</v>
      </c>
      <c r="F19" s="8">
        <f>C19/32</f>
        <v>80.09375</v>
      </c>
      <c r="G19" s="1">
        <f>D19*0.07+E19*0.8+F19*0.13</f>
        <v>79.089194799270075</v>
      </c>
      <c r="H19" s="2">
        <f>RANK(G19,$G$2:$G$38)</f>
        <v>18</v>
      </c>
    </row>
    <row r="20" spans="1:8">
      <c r="A20">
        <v>2</v>
      </c>
      <c r="B20" t="s">
        <v>10</v>
      </c>
      <c r="C20">
        <v>2609</v>
      </c>
      <c r="D20" s="1">
        <f>(C20/MAX($C$2:$C$38))*100</f>
        <v>68.013555787278406</v>
      </c>
      <c r="E20" s="5">
        <v>80</v>
      </c>
      <c r="F20" s="8">
        <f>C20/34</f>
        <v>76.735294117647058</v>
      </c>
      <c r="G20" s="1">
        <f>D20*0.07+E20*0.8+F20*0.13</f>
        <v>78.736537140403613</v>
      </c>
      <c r="H20" s="2">
        <f>RANK(G20,$G$2:$G$38)</f>
        <v>19</v>
      </c>
    </row>
    <row r="21" spans="1:8">
      <c r="A21">
        <v>21</v>
      </c>
      <c r="B21" t="s">
        <v>29</v>
      </c>
      <c r="C21">
        <v>2530</v>
      </c>
      <c r="D21" s="1">
        <f>(C21/MAX($C$2:$C$38))*100</f>
        <v>65.9541188738269</v>
      </c>
      <c r="E21" s="5">
        <v>80</v>
      </c>
      <c r="F21" s="8">
        <f>C21/33</f>
        <v>76.666666666666671</v>
      </c>
      <c r="G21" s="1">
        <f>D21*0.07+E21*0.8+F21*0.13</f>
        <v>78.583454987834557</v>
      </c>
      <c r="H21" s="2">
        <f>RANK(G21,$G$2:$G$38)</f>
        <v>20</v>
      </c>
    </row>
    <row r="22" spans="1:8">
      <c r="A22">
        <v>27</v>
      </c>
      <c r="B22" t="s">
        <v>35</v>
      </c>
      <c r="C22">
        <v>2288</v>
      </c>
      <c r="D22" s="1">
        <f>(C22/MAX($C$2:$C$38))*100</f>
        <v>59.645464025026072</v>
      </c>
      <c r="E22" s="5">
        <v>80</v>
      </c>
      <c r="F22" s="8">
        <f>C22/29</f>
        <v>78.896551724137936</v>
      </c>
      <c r="G22" s="1">
        <f>D22*0.07+E22*0.8+F22*0.13</f>
        <v>78.431734205889754</v>
      </c>
      <c r="H22" s="2">
        <f>RANK(G22,$G$2:$G$38)</f>
        <v>21</v>
      </c>
    </row>
    <row r="23" spans="1:8">
      <c r="A23">
        <v>3</v>
      </c>
      <c r="B23" t="s">
        <v>11</v>
      </c>
      <c r="C23">
        <v>2488</v>
      </c>
      <c r="D23" s="1">
        <f>(C23/MAX($C$2:$C$38))*100</f>
        <v>64.859228362878</v>
      </c>
      <c r="E23" s="5">
        <v>80</v>
      </c>
      <c r="F23" s="8">
        <f>C23/33</f>
        <v>75.393939393939391</v>
      </c>
      <c r="G23" s="1">
        <f>D23*0.07+E23*0.8+F23*0.13</f>
        <v>78.341358106613583</v>
      </c>
      <c r="H23" s="2">
        <f>RANK(G23,$G$2:$G$38)</f>
        <v>22</v>
      </c>
    </row>
    <row r="24" spans="1:8">
      <c r="A24">
        <v>31</v>
      </c>
      <c r="B24" t="s">
        <v>39</v>
      </c>
      <c r="C24">
        <v>2339</v>
      </c>
      <c r="D24" s="1">
        <f>(C24/MAX($C$2:$C$38))*100</f>
        <v>60.974973931178312</v>
      </c>
      <c r="E24" s="5">
        <v>80</v>
      </c>
      <c r="F24" s="8">
        <f>C24/31</f>
        <v>75.451612903225808</v>
      </c>
      <c r="G24" s="1">
        <f>D24*0.07+E24*0.8+F24*0.13</f>
        <v>78.076957852601836</v>
      </c>
      <c r="H24" s="2">
        <f>RANK(G24,$G$2:$G$38)</f>
        <v>23</v>
      </c>
    </row>
    <row r="25" spans="1:8">
      <c r="A25">
        <v>17</v>
      </c>
      <c r="B25" s="6" t="s">
        <v>25</v>
      </c>
      <c r="C25">
        <f>2544</f>
        <v>2544</v>
      </c>
      <c r="D25" s="1">
        <f>(C25/MAX($C$2:$C$38))*100</f>
        <v>66.319082377476533</v>
      </c>
      <c r="E25" s="5">
        <v>75</v>
      </c>
      <c r="F25" s="8">
        <f>C25/35</f>
        <v>72.685714285714283</v>
      </c>
      <c r="G25" s="1">
        <f>D25*0.07+E25*0.8+F25*0.13</f>
        <v>74.091478623566218</v>
      </c>
      <c r="H25" s="2">
        <f>RANK(G25,$G$2:$G$38)</f>
        <v>24</v>
      </c>
    </row>
    <row r="26" spans="1:8">
      <c r="A26">
        <v>13</v>
      </c>
      <c r="B26" t="s">
        <v>21</v>
      </c>
      <c r="C26">
        <v>2216</v>
      </c>
      <c r="D26" s="1">
        <f>(C26/MAX($C$2:$C$38))*100</f>
        <v>57.768508863399369</v>
      </c>
      <c r="E26" s="5">
        <v>75</v>
      </c>
      <c r="F26" s="8">
        <f>C26/31</f>
        <v>71.483870967741936</v>
      </c>
      <c r="G26" s="1">
        <f>D26*0.07+E26*0.8+F26*0.13</f>
        <v>73.336698846244417</v>
      </c>
      <c r="H26" s="2">
        <f>RANK(G26,$G$2:$G$38)</f>
        <v>25</v>
      </c>
    </row>
    <row r="27" spans="1:8">
      <c r="A27">
        <v>39</v>
      </c>
      <c r="B27" s="4" t="s">
        <v>46</v>
      </c>
      <c r="C27">
        <v>1919</v>
      </c>
      <c r="D27" s="1">
        <f>(C27/MAX($C$2:$C$38))*100</f>
        <v>50.026068821689265</v>
      </c>
      <c r="E27" s="5">
        <v>75</v>
      </c>
      <c r="F27" s="8">
        <f>C27/27</f>
        <v>71.074074074074076</v>
      </c>
      <c r="G27" s="1">
        <f>D27*0.07+E27*0.8+F27*0.13</f>
        <v>72.741454447147873</v>
      </c>
      <c r="H27" s="2">
        <f>RANK(G27,$G$2:$G$38)</f>
        <v>26</v>
      </c>
    </row>
    <row r="28" spans="1:8">
      <c r="A28">
        <v>35</v>
      </c>
      <c r="B28" t="s">
        <v>42</v>
      </c>
      <c r="C28">
        <v>1957</v>
      </c>
      <c r="D28" s="1">
        <f>(C28/MAX($C$2:$C$38))*100</f>
        <v>51.016684045881121</v>
      </c>
      <c r="E28" s="5">
        <v>73.5</v>
      </c>
      <c r="F28" s="8">
        <f>C28/28</f>
        <v>69.892857142857139</v>
      </c>
      <c r="G28" s="1">
        <f>D28*0.07+E28*0.8+F28*0.13</f>
        <v>71.457239311783113</v>
      </c>
      <c r="H28" s="2">
        <f>RANK(G28,$G$2:$G$38)</f>
        <v>27</v>
      </c>
    </row>
    <row r="29" spans="1:8">
      <c r="A29">
        <v>10</v>
      </c>
      <c r="B29" t="s">
        <v>18</v>
      </c>
      <c r="C29">
        <v>2371</v>
      </c>
      <c r="D29" s="1">
        <f>(C29/MAX($C$2:$C$38))*100</f>
        <v>61.809176225234616</v>
      </c>
      <c r="E29" s="5">
        <v>72.5</v>
      </c>
      <c r="F29" s="8">
        <f>C29/34</f>
        <v>69.735294117647058</v>
      </c>
      <c r="G29" s="1">
        <f>D29*0.07+E29*0.8+F29*0.13</f>
        <v>71.392230571060537</v>
      </c>
      <c r="H29" s="2">
        <f>RANK(G29,$G$2:$G$38)</f>
        <v>28</v>
      </c>
    </row>
    <row r="30" spans="1:8">
      <c r="A30">
        <v>22</v>
      </c>
      <c r="B30" t="s">
        <v>30</v>
      </c>
      <c r="C30">
        <v>2198</v>
      </c>
      <c r="D30" s="1">
        <f>(C30/MAX($C$2:$C$38))*100</f>
        <v>57.299270072992705</v>
      </c>
      <c r="E30" s="5">
        <v>72</v>
      </c>
      <c r="F30" s="8">
        <f>C30/31</f>
        <v>70.903225806451616</v>
      </c>
      <c r="G30" s="1">
        <f>D30*0.07+E30*0.8+F30*0.13</f>
        <v>70.828368259948206</v>
      </c>
      <c r="H30" s="2">
        <f>RANK(G30,$G$2:$G$38)</f>
        <v>29</v>
      </c>
    </row>
    <row r="31" spans="1:8">
      <c r="A31">
        <v>7</v>
      </c>
      <c r="B31" t="s">
        <v>15</v>
      </c>
      <c r="C31">
        <v>2026</v>
      </c>
      <c r="D31" s="1">
        <f>(C31/MAX($C$2:$C$38))*100</f>
        <v>52.815432742440038</v>
      </c>
      <c r="E31" s="5">
        <v>70</v>
      </c>
      <c r="F31" s="8">
        <f>C31/29</f>
        <v>69.862068965517238</v>
      </c>
      <c r="G31" s="1">
        <f>D31*0.07+E31*0.8+F31*0.13</f>
        <v>68.779149257488044</v>
      </c>
      <c r="H31" s="2">
        <f>RANK(G31,$G$2:$G$38)</f>
        <v>30</v>
      </c>
    </row>
    <row r="32" spans="1:8">
      <c r="A32">
        <v>14</v>
      </c>
      <c r="B32" t="s">
        <v>22</v>
      </c>
      <c r="C32">
        <v>2003</v>
      </c>
      <c r="D32" s="1">
        <f>(C32/MAX($C$2:$C$38))*100</f>
        <v>52.215849843587073</v>
      </c>
      <c r="E32" s="5">
        <v>70</v>
      </c>
      <c r="F32" s="8">
        <f>C32/29</f>
        <v>69.068965517241381</v>
      </c>
      <c r="G32" s="1">
        <f>D32*0.07+E32*0.8+F32*0.13</f>
        <v>68.634075006292477</v>
      </c>
      <c r="H32" s="2">
        <f>RANK(G32,$G$2:$G$38)</f>
        <v>31</v>
      </c>
    </row>
    <row r="33" spans="1:8">
      <c r="A33">
        <v>32</v>
      </c>
      <c r="B33" t="s">
        <v>40</v>
      </c>
      <c r="C33">
        <v>1902</v>
      </c>
      <c r="D33" s="1">
        <f>(C33/MAX($C$2:$C$38))*100</f>
        <v>49.582898852971844</v>
      </c>
      <c r="E33" s="5">
        <v>67.5</v>
      </c>
      <c r="F33" s="8">
        <f>C33/30</f>
        <v>63.4</v>
      </c>
      <c r="G33" s="1">
        <f>D33*0.07+E33*0.8+F33*0.13</f>
        <v>65.712802919708025</v>
      </c>
      <c r="H33" s="2">
        <f>RANK(G33,$G$2:$G$38)</f>
        <v>32</v>
      </c>
    </row>
    <row r="34" spans="1:8">
      <c r="A34">
        <v>5</v>
      </c>
      <c r="B34" t="s">
        <v>13</v>
      </c>
      <c r="C34">
        <v>1738</v>
      </c>
      <c r="D34" s="1">
        <f>(C34/MAX($C$2:$C$38))*100</f>
        <v>45.307612095933266</v>
      </c>
      <c r="E34" s="5">
        <v>60</v>
      </c>
      <c r="F34" s="8">
        <f>C34/29</f>
        <v>59.931034482758619</v>
      </c>
      <c r="G34" s="1">
        <f>D34*0.07+E34*0.8+F34*0.13</f>
        <v>58.962567329473949</v>
      </c>
      <c r="H34" s="2">
        <f>RANK(G34,$G$2:$G$38)</f>
        <v>33</v>
      </c>
    </row>
    <row r="35" spans="1:8">
      <c r="A35">
        <v>8</v>
      </c>
      <c r="B35" t="s">
        <v>16</v>
      </c>
      <c r="C35">
        <v>1683</v>
      </c>
      <c r="D35" s="1">
        <f>(C35/MAX($C$2:$C$38))*100</f>
        <v>43.873826903023982</v>
      </c>
      <c r="E35" s="5">
        <v>60</v>
      </c>
      <c r="F35" s="8">
        <f>C35/29</f>
        <v>58.03448275862069</v>
      </c>
      <c r="G35" s="1">
        <f>D35*0.07+E35*0.8+F35*0.13</f>
        <v>58.615650641832367</v>
      </c>
      <c r="H35" s="2">
        <f>RANK(G35,$G$2:$G$38)</f>
        <v>34</v>
      </c>
    </row>
    <row r="36" spans="1:8">
      <c r="A36">
        <v>37</v>
      </c>
      <c r="B36" s="4" t="s">
        <v>44</v>
      </c>
      <c r="C36">
        <v>1551</v>
      </c>
      <c r="D36" s="1">
        <f>(C36/MAX($C$2:$C$38))*100</f>
        <v>40.432742440041707</v>
      </c>
      <c r="E36" s="5">
        <v>60</v>
      </c>
      <c r="F36" s="8">
        <f>C36/27</f>
        <v>57.444444444444443</v>
      </c>
      <c r="G36" s="1">
        <f>D36*0.07+E36*0.8+F36*0.13</f>
        <v>58.298069748580694</v>
      </c>
      <c r="H36" s="2">
        <f>RANK(G36,$G$2:$G$38)</f>
        <v>35</v>
      </c>
    </row>
    <row r="37" spans="1:8">
      <c r="A37">
        <v>6</v>
      </c>
      <c r="B37" t="s">
        <v>14</v>
      </c>
      <c r="C37">
        <f>1564</f>
        <v>1564</v>
      </c>
      <c r="D37" s="1">
        <f>(C37/MAX($C$2:$C$38))*100</f>
        <v>40.771637122002083</v>
      </c>
      <c r="E37" s="5">
        <f>53</f>
        <v>53</v>
      </c>
      <c r="F37" s="8">
        <f>C37/29</f>
        <v>53.931034482758619</v>
      </c>
      <c r="G37" s="1">
        <f>D37*0.07+E37*0.8+F37*0.13</f>
        <v>52.26504908129877</v>
      </c>
      <c r="H37" s="2">
        <f>RANK(G37,$G$2:$G$38)</f>
        <v>36</v>
      </c>
    </row>
    <row r="38" spans="1:8">
      <c r="A38">
        <v>24</v>
      </c>
      <c r="B38" t="s">
        <v>32</v>
      </c>
      <c r="C38">
        <v>1558</v>
      </c>
      <c r="D38" s="1">
        <f>(C38/MAX($C$2:$C$38))*100</f>
        <v>40.615224191866531</v>
      </c>
      <c r="E38" s="5">
        <v>50</v>
      </c>
      <c r="F38" s="8">
        <f>C38/29</f>
        <v>53.724137931034484</v>
      </c>
      <c r="G38" s="1">
        <f>D38*0.07+E38*0.8+F38*0.13</f>
        <v>49.827203624465142</v>
      </c>
      <c r="H38" s="2">
        <f>RANK(G38,$G$2:$G$38)</f>
        <v>37</v>
      </c>
    </row>
    <row r="40" spans="1:8">
      <c r="B40" t="s">
        <v>0</v>
      </c>
    </row>
    <row r="41" spans="1:8">
      <c r="A41">
        <v>11</v>
      </c>
      <c r="B41" t="s">
        <v>19</v>
      </c>
    </row>
    <row r="42" spans="1:8">
      <c r="A42">
        <v>12</v>
      </c>
      <c r="B42" t="s">
        <v>20</v>
      </c>
    </row>
    <row r="43" spans="1:8">
      <c r="A43">
        <v>33</v>
      </c>
      <c r="B43" s="4" t="s">
        <v>41</v>
      </c>
    </row>
    <row r="44" spans="1:8">
      <c r="A44">
        <v>36</v>
      </c>
      <c r="B44" s="4" t="s">
        <v>43</v>
      </c>
    </row>
  </sheetData>
  <autoFilter ref="A1:H34" xr:uid="{00000000-0009-0000-0000-000000000000}">
    <sortState xmlns:xlrd2="http://schemas.microsoft.com/office/spreadsheetml/2017/richdata2" ref="A2:H38">
      <sortCondition ref="H1:H34"/>
    </sortState>
  </autoFilter>
  <phoneticPr fontId="1" type="noConversion"/>
  <hyperlinks>
    <hyperlink ref="B18" r:id="rId1" xr:uid="{6AA1274D-F489-48C5-A29B-29E828ED4B7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</dc:creator>
  <cp:lastModifiedBy>성훈 주</cp:lastModifiedBy>
  <dcterms:created xsi:type="dcterms:W3CDTF">2015-04-05T04:12:40Z</dcterms:created>
  <dcterms:modified xsi:type="dcterms:W3CDTF">2024-03-28T13:11:20Z</dcterms:modified>
</cp:coreProperties>
</file>